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EMESTER 3\THESIS\DAFTAR SIDANG TESIS\Pendaftaran Sidang S2\"/>
    </mc:Choice>
  </mc:AlternateContent>
  <xr:revisionPtr revIDLastSave="0" documentId="13_ncr:1_{6D59C66B-528C-4544-8E9F-18913BAB4363}" xr6:coauthVersionLast="47" xr6:coauthVersionMax="47" xr10:uidLastSave="{00000000-0000-0000-0000-000000000000}"/>
  <bookViews>
    <workbookView xWindow="-110" yWindow="-110" windowWidth="19420" windowHeight="11500" activeTab="1" xr2:uid="{6066FF3C-4E16-4EF1-AA45-627D261C1537}"/>
  </bookViews>
  <sheets>
    <sheet name="PROSES PRODUKSI &amp; BIAYA REWORK" sheetId="11" r:id="rId1"/>
    <sheet name="PARETO &amp; NILAI SIGMA" sheetId="10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8" i="10" l="1"/>
  <c r="H87" i="10"/>
  <c r="H86" i="10"/>
  <c r="H85" i="10"/>
  <c r="H84" i="10"/>
  <c r="H83" i="10"/>
  <c r="H82" i="10"/>
  <c r="C42" i="10" l="1"/>
  <c r="C41" i="10"/>
  <c r="D41" i="10"/>
  <c r="K68" i="11"/>
  <c r="K103" i="11"/>
  <c r="K45" i="11"/>
  <c r="J105" i="11"/>
  <c r="I105" i="11"/>
  <c r="I46" i="11"/>
  <c r="J46" i="11"/>
  <c r="L9" i="11"/>
  <c r="K9" i="11"/>
  <c r="M62" i="11"/>
  <c r="AA43" i="11"/>
  <c r="Z45" i="11"/>
  <c r="V53" i="11"/>
  <c r="Y43" i="11"/>
  <c r="W19" i="11"/>
  <c r="W28" i="11"/>
  <c r="U28" i="11"/>
  <c r="U19" i="11"/>
  <c r="W8" i="11"/>
  <c r="W9" i="11"/>
  <c r="W10" i="11"/>
  <c r="W11" i="11"/>
  <c r="W12" i="11"/>
  <c r="W13" i="11"/>
  <c r="W14" i="11"/>
  <c r="W7" i="11"/>
  <c r="V8" i="11"/>
  <c r="V9" i="11"/>
  <c r="V28" i="11" s="1"/>
  <c r="X28" i="11" s="1"/>
  <c r="Y28" i="11" s="1"/>
  <c r="Y34" i="11" s="1"/>
  <c r="U54" i="11" s="1"/>
  <c r="W54" i="11" s="1"/>
  <c r="V10" i="11"/>
  <c r="V11" i="11"/>
  <c r="V12" i="11"/>
  <c r="V13" i="11"/>
  <c r="V14" i="11"/>
  <c r="V7" i="11"/>
  <c r="V19" i="11" s="1"/>
  <c r="X19" i="11" s="1"/>
  <c r="U8" i="11"/>
  <c r="U9" i="11"/>
  <c r="U10" i="11"/>
  <c r="U11" i="11"/>
  <c r="U12" i="11"/>
  <c r="U13" i="11"/>
  <c r="U14" i="11"/>
  <c r="U7" i="11"/>
  <c r="T7" i="11" a="1"/>
  <c r="T7" i="11" s="1"/>
  <c r="N1" i="11"/>
  <c r="E11" i="11"/>
  <c r="N6" i="11" s="1"/>
  <c r="D4" i="11"/>
  <c r="D5" i="11"/>
  <c r="D6" i="11"/>
  <c r="D7" i="11"/>
  <c r="D8" i="11"/>
  <c r="D9" i="11"/>
  <c r="D10" i="11"/>
  <c r="D3" i="11"/>
  <c r="X24" i="11" l="1"/>
  <c r="Y19" i="11"/>
  <c r="Y24" i="11" s="1"/>
  <c r="U53" i="11" s="1"/>
  <c r="W53" i="11" s="1"/>
  <c r="W55" i="11" s="1"/>
  <c r="T60" i="11" s="1"/>
  <c r="I47" i="11"/>
  <c r="I48" i="11" s="1"/>
  <c r="I106" i="11"/>
  <c r="T28" i="11"/>
  <c r="T19" i="11"/>
  <c r="M67" i="11"/>
  <c r="X34" i="11"/>
  <c r="T64" i="11" l="1"/>
  <c r="T63" i="11"/>
  <c r="I109" i="11"/>
  <c r="M63" i="11"/>
  <c r="M68" i="11" s="1"/>
  <c r="M69" i="11" s="1"/>
  <c r="K47" i="11"/>
  <c r="J50" i="11"/>
  <c r="N2" i="11"/>
  <c r="N7" i="11" s="1"/>
  <c r="N8" i="11" s="1"/>
  <c r="I50" i="11"/>
  <c r="I107" i="11"/>
  <c r="J109" i="11"/>
  <c r="P120" i="10"/>
  <c r="AC78" i="10"/>
  <c r="X106" i="10"/>
  <c r="AE7" i="10"/>
  <c r="AE8" i="10"/>
  <c r="AE9" i="10"/>
  <c r="AE10" i="10"/>
  <c r="AE11" i="10"/>
  <c r="AE12" i="10"/>
  <c r="AE13" i="10"/>
  <c r="AE14" i="10"/>
  <c r="AE15" i="10"/>
  <c r="AE16" i="10"/>
  <c r="AE17" i="10"/>
  <c r="AE18" i="10"/>
  <c r="AE19" i="10"/>
  <c r="AE20" i="10"/>
  <c r="AE21" i="10"/>
  <c r="AE22" i="10"/>
  <c r="AE23" i="10"/>
  <c r="AE24" i="10"/>
  <c r="AE25" i="10"/>
  <c r="AE26" i="10"/>
  <c r="AE27" i="10"/>
  <c r="AE28" i="10"/>
  <c r="AE29" i="10"/>
  <c r="AE30" i="10"/>
  <c r="AE31" i="10"/>
  <c r="AE32" i="10"/>
  <c r="AE33" i="10"/>
  <c r="AE34" i="10"/>
  <c r="AE35" i="10"/>
  <c r="AE6" i="10"/>
  <c r="AD5" i="10"/>
  <c r="AC5" i="10"/>
  <c r="AA75" i="10"/>
  <c r="Y75" i="10"/>
  <c r="AA74" i="10"/>
  <c r="AC51" i="10" s="1"/>
  <c r="Z74" i="10"/>
  <c r="X108" i="10" s="1"/>
  <c r="X113" i="10" s="1"/>
  <c r="Y74" i="10"/>
  <c r="Z73" i="10"/>
  <c r="AB73" i="10" s="1"/>
  <c r="Z72" i="10"/>
  <c r="AB72" i="10" s="1"/>
  <c r="Z71" i="10"/>
  <c r="Z33" i="10" s="1"/>
  <c r="Z70" i="10"/>
  <c r="AB70" i="10" s="1"/>
  <c r="Z69" i="10"/>
  <c r="AB69" i="10" s="1"/>
  <c r="Z68" i="10"/>
  <c r="AB68" i="10" s="1"/>
  <c r="Z67" i="10"/>
  <c r="AB67" i="10" s="1"/>
  <c r="Z66" i="10"/>
  <c r="AB66" i="10" s="1"/>
  <c r="Z65" i="10"/>
  <c r="AB65" i="10" s="1"/>
  <c r="Z64" i="10"/>
  <c r="Z26" i="10" s="1"/>
  <c r="Z63" i="10"/>
  <c r="Z25" i="10" s="1"/>
  <c r="Z62" i="10"/>
  <c r="AB62" i="10" s="1"/>
  <c r="Z61" i="10"/>
  <c r="AB61" i="10" s="1"/>
  <c r="Z60" i="10"/>
  <c r="AB60" i="10" s="1"/>
  <c r="Z59" i="10"/>
  <c r="Z21" i="10" s="1"/>
  <c r="Z58" i="10"/>
  <c r="AB58" i="10" s="1"/>
  <c r="Z57" i="10"/>
  <c r="AB57" i="10" s="1"/>
  <c r="Z56" i="10"/>
  <c r="AB56" i="10" s="1"/>
  <c r="Z55" i="10"/>
  <c r="AB55" i="10" s="1"/>
  <c r="Z54" i="10"/>
  <c r="AB54" i="10" s="1"/>
  <c r="Z53" i="10"/>
  <c r="AB53" i="10" s="1"/>
  <c r="Z52" i="10"/>
  <c r="AB52" i="10" s="1"/>
  <c r="Z51" i="10"/>
  <c r="Z13" i="10" s="1"/>
  <c r="AB50" i="10"/>
  <c r="Z49" i="10"/>
  <c r="AB49" i="10" s="1"/>
  <c r="Z48" i="10"/>
  <c r="Z10" i="10" s="1"/>
  <c r="Z47" i="10"/>
  <c r="Z9" i="10" s="1"/>
  <c r="Z46" i="10"/>
  <c r="AB46" i="10" s="1"/>
  <c r="AB45" i="10"/>
  <c r="Z44" i="10"/>
  <c r="AB44" i="10" s="1"/>
  <c r="AD37" i="10"/>
  <c r="AC37" i="10"/>
  <c r="AB37" i="10"/>
  <c r="AD36" i="10"/>
  <c r="AC36" i="10"/>
  <c r="AB36" i="10"/>
  <c r="Y36" i="10"/>
  <c r="AA35" i="10"/>
  <c r="Z35" i="10"/>
  <c r="Y35" i="10"/>
  <c r="AA34" i="10"/>
  <c r="Y34" i="10"/>
  <c r="AA33" i="10"/>
  <c r="Y33" i="10"/>
  <c r="AA32" i="10"/>
  <c r="Z32" i="10"/>
  <c r="Y32" i="10"/>
  <c r="AA31" i="10"/>
  <c r="Z31" i="10"/>
  <c r="Y31" i="10"/>
  <c r="AA30" i="10"/>
  <c r="Y30" i="10"/>
  <c r="AA29" i="10"/>
  <c r="Z29" i="10"/>
  <c r="Y29" i="10"/>
  <c r="AA28" i="10"/>
  <c r="Z28" i="10"/>
  <c r="Y28" i="10"/>
  <c r="AA27" i="10"/>
  <c r="Z27" i="10"/>
  <c r="Y27" i="10"/>
  <c r="AA26" i="10"/>
  <c r="Y26" i="10"/>
  <c r="AA25" i="10"/>
  <c r="Y25" i="10"/>
  <c r="AA24" i="10"/>
  <c r="Y24" i="10"/>
  <c r="AA23" i="10"/>
  <c r="Z23" i="10"/>
  <c r="Y23" i="10"/>
  <c r="AA22" i="10"/>
  <c r="Y22" i="10"/>
  <c r="AA21" i="10"/>
  <c r="Y21" i="10"/>
  <c r="AA20" i="10"/>
  <c r="Z20" i="10"/>
  <c r="Y20" i="10"/>
  <c r="AA19" i="10"/>
  <c r="Z19" i="10"/>
  <c r="Y19" i="10"/>
  <c r="AA18" i="10"/>
  <c r="Y18" i="10"/>
  <c r="AA17" i="10"/>
  <c r="Z17" i="10"/>
  <c r="Y17" i="10"/>
  <c r="AA16" i="10"/>
  <c r="Z16" i="10"/>
  <c r="Y16" i="10"/>
  <c r="AA15" i="10"/>
  <c r="Z15" i="10"/>
  <c r="Y15" i="10"/>
  <c r="AA14" i="10"/>
  <c r="Y14" i="10"/>
  <c r="AA13" i="10"/>
  <c r="Y13" i="10"/>
  <c r="AA12" i="10"/>
  <c r="Z12" i="10"/>
  <c r="Y12" i="10"/>
  <c r="AA11" i="10"/>
  <c r="Z11" i="10"/>
  <c r="Y11" i="10"/>
  <c r="AA10" i="10"/>
  <c r="Y10" i="10"/>
  <c r="AA9" i="10"/>
  <c r="Y9" i="10"/>
  <c r="AA8" i="10"/>
  <c r="Z8" i="10"/>
  <c r="Y8" i="10"/>
  <c r="AA7" i="10"/>
  <c r="Z7" i="10"/>
  <c r="Y7" i="10"/>
  <c r="AA6" i="10"/>
  <c r="Y6" i="10"/>
  <c r="Y37" i="10" s="1"/>
  <c r="R122" i="10"/>
  <c r="Q87" i="10"/>
  <c r="Q86" i="10"/>
  <c r="R86" i="10"/>
  <c r="R130" i="10"/>
  <c r="R131" i="10"/>
  <c r="R129" i="10"/>
  <c r="R128" i="10"/>
  <c r="R126" i="10"/>
  <c r="R124" i="10"/>
  <c r="O120" i="10"/>
  <c r="K21" i="10"/>
  <c r="O86" i="10" a="1"/>
  <c r="O86" i="10" s="1"/>
  <c r="P86" i="10" s="1"/>
  <c r="K6" i="10"/>
  <c r="K7" i="10"/>
  <c r="K8" i="10"/>
  <c r="K9" i="10"/>
  <c r="K10" i="10"/>
  <c r="K11" i="10"/>
  <c r="K12" i="10"/>
  <c r="K13" i="10"/>
  <c r="K14" i="10"/>
  <c r="K15" i="10"/>
  <c r="K16" i="10"/>
  <c r="K17" i="10"/>
  <c r="K18" i="10"/>
  <c r="K19" i="10"/>
  <c r="K20" i="10"/>
  <c r="K22" i="10"/>
  <c r="K23" i="10"/>
  <c r="K24" i="10"/>
  <c r="K25" i="10"/>
  <c r="K26" i="10"/>
  <c r="K27" i="10"/>
  <c r="K28" i="10"/>
  <c r="K29" i="10"/>
  <c r="K30" i="10"/>
  <c r="K31" i="10"/>
  <c r="K32" i="10"/>
  <c r="K33" i="10"/>
  <c r="K34" i="10"/>
  <c r="K5" i="10"/>
  <c r="M117" i="10"/>
  <c r="M116" i="10"/>
  <c r="N115" i="10"/>
  <c r="N114" i="10"/>
  <c r="N113" i="10"/>
  <c r="N112" i="10"/>
  <c r="N111" i="10"/>
  <c r="N110" i="10"/>
  <c r="N109" i="10"/>
  <c r="N108" i="10"/>
  <c r="N106" i="10"/>
  <c r="N105" i="10"/>
  <c r="N104" i="10"/>
  <c r="N102" i="10"/>
  <c r="N101" i="10"/>
  <c r="N100" i="10"/>
  <c r="N99" i="10"/>
  <c r="N98" i="10"/>
  <c r="N97" i="10"/>
  <c r="N96" i="10"/>
  <c r="N95" i="10"/>
  <c r="N94" i="10"/>
  <c r="N93" i="10"/>
  <c r="N92" i="10"/>
  <c r="N91" i="10"/>
  <c r="N90" i="10"/>
  <c r="N89" i="10"/>
  <c r="N88" i="10"/>
  <c r="N87" i="10"/>
  <c r="N117" i="10" s="1"/>
  <c r="E18" i="10"/>
  <c r="E25" i="10"/>
  <c r="E34" i="10"/>
  <c r="E27" i="10"/>
  <c r="E23" i="10"/>
  <c r="E22" i="10"/>
  <c r="E21" i="10"/>
  <c r="E14" i="10"/>
  <c r="E13" i="10"/>
  <c r="E12" i="10"/>
  <c r="E10" i="10"/>
  <c r="E5" i="10"/>
  <c r="B234" i="10"/>
  <c r="B232" i="10"/>
  <c r="B237" i="10" s="1"/>
  <c r="B230" i="10"/>
  <c r="D32" i="10"/>
  <c r="D30" i="10"/>
  <c r="D25" i="10"/>
  <c r="D18" i="10"/>
  <c r="D13" i="10"/>
  <c r="D10" i="10"/>
  <c r="D6" i="10"/>
  <c r="B52" i="10"/>
  <c r="B45" i="10"/>
  <c r="B44" i="10"/>
  <c r="B49" i="10" s="1"/>
  <c r="AB5" i="10" s="1"/>
  <c r="B43" i="10"/>
  <c r="B50" i="10" s="1"/>
  <c r="B42" i="10"/>
  <c r="B51" i="10" s="1"/>
  <c r="B41" i="10"/>
  <c r="B53" i="10" s="1"/>
  <c r="J36" i="10"/>
  <c r="I36" i="10"/>
  <c r="H36" i="10"/>
  <c r="G36" i="10"/>
  <c r="F36" i="10"/>
  <c r="J35" i="10"/>
  <c r="C45" i="10" s="1"/>
  <c r="I35" i="10"/>
  <c r="C44" i="10" s="1"/>
  <c r="C49" i="10" s="1"/>
  <c r="H35" i="10"/>
  <c r="C43" i="10" s="1"/>
  <c r="C50" i="10" s="1"/>
  <c r="G35" i="10"/>
  <c r="F35" i="10"/>
  <c r="D34" i="10"/>
  <c r="C34" i="10"/>
  <c r="E33" i="10"/>
  <c r="C33" i="10"/>
  <c r="E32" i="10"/>
  <c r="C32" i="10"/>
  <c r="E31" i="10"/>
  <c r="D31" i="10"/>
  <c r="C31" i="10"/>
  <c r="E30" i="10"/>
  <c r="C30" i="10"/>
  <c r="E29" i="10"/>
  <c r="D29" i="10"/>
  <c r="C29" i="10"/>
  <c r="E28" i="10"/>
  <c r="D28" i="10"/>
  <c r="C28" i="10"/>
  <c r="D27" i="10"/>
  <c r="C27" i="10"/>
  <c r="D26" i="10"/>
  <c r="C26" i="10"/>
  <c r="C25" i="10"/>
  <c r="E24" i="10"/>
  <c r="D24" i="10"/>
  <c r="C24" i="10"/>
  <c r="D23" i="10"/>
  <c r="C23" i="10"/>
  <c r="D22" i="10"/>
  <c r="C22" i="10"/>
  <c r="D21" i="10"/>
  <c r="C21" i="10"/>
  <c r="E20" i="10"/>
  <c r="C20" i="10"/>
  <c r="E19" i="10"/>
  <c r="D19" i="10"/>
  <c r="C19" i="10"/>
  <c r="C18" i="10"/>
  <c r="E17" i="10"/>
  <c r="D17" i="10"/>
  <c r="C17" i="10"/>
  <c r="E16" i="10"/>
  <c r="D16" i="10"/>
  <c r="C16" i="10"/>
  <c r="E15" i="10"/>
  <c r="D15" i="10"/>
  <c r="C15" i="10"/>
  <c r="C14" i="10"/>
  <c r="C13" i="10"/>
  <c r="D12" i="10"/>
  <c r="C12" i="10"/>
  <c r="E11" i="10"/>
  <c r="D11" i="10"/>
  <c r="C11" i="10"/>
  <c r="C10" i="10"/>
  <c r="D9" i="10"/>
  <c r="C9" i="10"/>
  <c r="E8" i="10"/>
  <c r="C8" i="10"/>
  <c r="E7" i="10"/>
  <c r="D7" i="10"/>
  <c r="C7" i="10"/>
  <c r="E6" i="10"/>
  <c r="C6" i="10"/>
  <c r="D5" i="10"/>
  <c r="C5" i="10"/>
  <c r="C35" i="10" l="1"/>
  <c r="T65" i="11"/>
  <c r="AA36" i="10"/>
  <c r="AC72" i="10"/>
  <c r="AC62" i="10"/>
  <c r="AC44" i="10"/>
  <c r="Z76" i="10" s="1"/>
  <c r="AC73" i="10"/>
  <c r="AC61" i="10"/>
  <c r="AC60" i="10"/>
  <c r="AC48" i="10"/>
  <c r="AC50" i="10"/>
  <c r="AC49" i="10"/>
  <c r="AA37" i="10"/>
  <c r="AC46" i="10"/>
  <c r="AC69" i="10"/>
  <c r="AC45" i="10"/>
  <c r="AC68" i="10"/>
  <c r="AC56" i="10"/>
  <c r="AC71" i="10"/>
  <c r="AC58" i="10"/>
  <c r="AC57" i="10"/>
  <c r="AC67" i="10"/>
  <c r="AC55" i="10"/>
  <c r="AC54" i="10"/>
  <c r="X110" i="10"/>
  <c r="X112" i="10" s="1"/>
  <c r="AC65" i="10"/>
  <c r="AC53" i="10"/>
  <c r="AC47" i="10"/>
  <c r="AC66" i="10"/>
  <c r="AC64" i="10"/>
  <c r="AC52" i="10"/>
  <c r="AC59" i="10"/>
  <c r="AC70" i="10"/>
  <c r="AC63" i="10"/>
  <c r="Z75" i="10"/>
  <c r="Z6" i="10"/>
  <c r="Z14" i="10"/>
  <c r="Z22" i="10"/>
  <c r="Z30" i="10"/>
  <c r="AB64" i="10"/>
  <c r="AB48" i="10"/>
  <c r="Z18" i="10"/>
  <c r="Z34" i="10"/>
  <c r="AB78" i="10"/>
  <c r="AB47" i="10"/>
  <c r="Z24" i="10"/>
  <c r="AB59" i="10"/>
  <c r="AB71" i="10"/>
  <c r="AB51" i="10"/>
  <c r="AB63" i="10"/>
  <c r="P93" i="10"/>
  <c r="P104" i="10"/>
  <c r="P103" i="10"/>
  <c r="P114" i="10"/>
  <c r="P102" i="10"/>
  <c r="P90" i="10"/>
  <c r="P112" i="10"/>
  <c r="P108" i="10"/>
  <c r="P96" i="10"/>
  <c r="P107" i="10"/>
  <c r="P95" i="10"/>
  <c r="P106" i="10"/>
  <c r="P94" i="10"/>
  <c r="P105" i="10"/>
  <c r="P92" i="10"/>
  <c r="P115" i="10"/>
  <c r="P91" i="10"/>
  <c r="P113" i="10"/>
  <c r="P101" i="10"/>
  <c r="P89" i="10"/>
  <c r="P100" i="10"/>
  <c r="P88" i="10"/>
  <c r="P111" i="10"/>
  <c r="P99" i="10"/>
  <c r="P87" i="10"/>
  <c r="P110" i="10"/>
  <c r="P98" i="10"/>
  <c r="P109" i="10"/>
  <c r="P97" i="10"/>
  <c r="R132" i="10"/>
  <c r="O117" i="10"/>
  <c r="O116" i="10"/>
  <c r="N116" i="10"/>
  <c r="E26" i="10"/>
  <c r="E9" i="10"/>
  <c r="E36" i="10" s="1"/>
  <c r="C53" i="10"/>
  <c r="C46" i="10"/>
  <c r="C51" i="10"/>
  <c r="C52" i="10"/>
  <c r="B238" i="10"/>
  <c r="B239" i="10" s="1"/>
  <c r="B240" i="10" s="1"/>
  <c r="D8" i="10"/>
  <c r="D20" i="10"/>
  <c r="D33" i="10"/>
  <c r="C36" i="10"/>
  <c r="B236" i="10"/>
  <c r="D14" i="10"/>
  <c r="D35" i="10" l="1"/>
  <c r="AB74" i="10"/>
  <c r="AD56" i="10"/>
  <c r="AD66" i="10"/>
  <c r="AE52" i="10"/>
  <c r="AD47" i="10"/>
  <c r="AE67" i="10"/>
  <c r="AD59" i="10"/>
  <c r="AE71" i="10"/>
  <c r="AD54" i="10"/>
  <c r="AD65" i="10"/>
  <c r="AE51" i="10"/>
  <c r="AD62" i="10"/>
  <c r="AD64" i="10"/>
  <c r="AD50" i="10"/>
  <c r="AE69" i="10"/>
  <c r="AD52" i="10"/>
  <c r="AD58" i="10"/>
  <c r="AC75" i="10"/>
  <c r="AD71" i="10"/>
  <c r="AE64" i="10"/>
  <c r="AE72" i="10"/>
  <c r="AE50" i="10"/>
  <c r="AD48" i="10"/>
  <c r="AD55" i="10"/>
  <c r="AE73" i="10"/>
  <c r="AD69" i="10"/>
  <c r="AD44" i="10"/>
  <c r="AE54" i="10"/>
  <c r="AD68" i="10"/>
  <c r="AE56" i="10"/>
  <c r="AE53" i="10"/>
  <c r="AD53" i="10"/>
  <c r="AD73" i="10"/>
  <c r="AE66" i="10"/>
  <c r="AE44" i="10"/>
  <c r="AE48" i="10"/>
  <c r="AE60" i="10"/>
  <c r="AE46" i="10"/>
  <c r="AE65" i="10"/>
  <c r="AE55" i="10"/>
  <c r="AD51" i="10"/>
  <c r="AE61" i="10"/>
  <c r="AD57" i="10"/>
  <c r="AD60" i="10"/>
  <c r="AD67" i="10"/>
  <c r="AE63" i="10"/>
  <c r="AE45" i="10"/>
  <c r="AE47" i="10"/>
  <c r="AE62" i="10"/>
  <c r="AE49" i="10"/>
  <c r="AD46" i="10"/>
  <c r="AE68" i="10"/>
  <c r="AE70" i="10"/>
  <c r="AD63" i="10"/>
  <c r="AD70" i="10"/>
  <c r="AE58" i="10"/>
  <c r="AE57" i="10"/>
  <c r="AE59" i="10"/>
  <c r="X114" i="10"/>
  <c r="X115" i="10" s="1"/>
  <c r="X116" i="10" s="1"/>
  <c r="AC74" i="10"/>
  <c r="AD49" i="10"/>
  <c r="AD61" i="10"/>
  <c r="AD72" i="10"/>
  <c r="AD45" i="10"/>
  <c r="Z36" i="10"/>
  <c r="Z37" i="10"/>
  <c r="AB75" i="10"/>
  <c r="Q91" i="10"/>
  <c r="Q103" i="10"/>
  <c r="Q115" i="10"/>
  <c r="Q92" i="10"/>
  <c r="Q104" i="10"/>
  <c r="Q93" i="10"/>
  <c r="Q105" i="10"/>
  <c r="Q94" i="10"/>
  <c r="Q106" i="10"/>
  <c r="Q95" i="10"/>
  <c r="Q107" i="10"/>
  <c r="Q97" i="10"/>
  <c r="Q98" i="10"/>
  <c r="Q111" i="10"/>
  <c r="Q88" i="10"/>
  <c r="Q100" i="10"/>
  <c r="Q112" i="10"/>
  <c r="Q89" i="10"/>
  <c r="Q101" i="10"/>
  <c r="Q113" i="10"/>
  <c r="Q90" i="10"/>
  <c r="Q102" i="10"/>
  <c r="Q114" i="10"/>
  <c r="Q96" i="10"/>
  <c r="Q108" i="10"/>
  <c r="Q109" i="10"/>
  <c r="Q110" i="10"/>
  <c r="Q99" i="10"/>
  <c r="P117" i="10"/>
  <c r="P116" i="10"/>
  <c r="D42" i="10"/>
  <c r="D43" i="10"/>
  <c r="D44" i="10"/>
  <c r="D45" i="10"/>
  <c r="E41" i="10"/>
  <c r="E35" i="10"/>
  <c r="G40" i="10" s="1"/>
  <c r="C54" i="10"/>
  <c r="D36" i="10"/>
  <c r="AE74" i="10" l="1"/>
  <c r="AD75" i="10"/>
  <c r="AE75" i="10"/>
  <c r="AD74" i="10"/>
  <c r="S102" i="10"/>
  <c r="R89" i="10"/>
  <c r="R109" i="10"/>
  <c r="S104" i="10"/>
  <c r="R90" i="10"/>
  <c r="R110" i="10"/>
  <c r="S107" i="10"/>
  <c r="S113" i="10"/>
  <c r="S93" i="10"/>
  <c r="S114" i="10"/>
  <c r="R100" i="10"/>
  <c r="S94" i="10"/>
  <c r="S86" i="10"/>
  <c r="N118" i="10"/>
  <c r="S97" i="10" s="1"/>
  <c r="R96" i="10"/>
  <c r="R112" i="10"/>
  <c r="S90" i="10"/>
  <c r="R97" i="10"/>
  <c r="S91" i="10"/>
  <c r="S101" i="10"/>
  <c r="S89" i="10"/>
  <c r="R106" i="10"/>
  <c r="R94" i="10"/>
  <c r="S112" i="10"/>
  <c r="Q117" i="10"/>
  <c r="R105" i="10"/>
  <c r="S87" i="10"/>
  <c r="R115" i="10"/>
  <c r="R104" i="10"/>
  <c r="R91" i="10"/>
  <c r="R92" i="10"/>
  <c r="Q116" i="10"/>
  <c r="E42" i="10"/>
  <c r="E43" i="10" s="1"/>
  <c r="E44" i="10" s="1"/>
  <c r="E45" i="10" s="1"/>
  <c r="D46" i="10"/>
  <c r="D50" i="10"/>
  <c r="D51" i="10"/>
  <c r="D52" i="10"/>
  <c r="D49" i="10"/>
  <c r="E49" i="10" s="1"/>
  <c r="D53" i="10"/>
  <c r="S110" i="10" l="1"/>
  <c r="S106" i="10"/>
  <c r="R98" i="10"/>
  <c r="S103" i="10"/>
  <c r="S108" i="10"/>
  <c r="R108" i="10"/>
  <c r="S99" i="10"/>
  <c r="R93" i="10"/>
  <c r="S109" i="10"/>
  <c r="S111" i="10"/>
  <c r="R103" i="10"/>
  <c r="R117" i="10" s="1"/>
  <c r="R102" i="10"/>
  <c r="R113" i="10"/>
  <c r="R88" i="10"/>
  <c r="S100" i="10"/>
  <c r="R99" i="10"/>
  <c r="S95" i="10"/>
  <c r="R111" i="10"/>
  <c r="R107" i="10"/>
  <c r="R116" i="10"/>
  <c r="S88" i="10"/>
  <c r="S116" i="10" s="1"/>
  <c r="S92" i="10"/>
  <c r="R101" i="10"/>
  <c r="R95" i="10"/>
  <c r="R87" i="10"/>
  <c r="S98" i="10"/>
  <c r="R114" i="10"/>
  <c r="S115" i="10"/>
  <c r="S105" i="10"/>
  <c r="S96" i="10"/>
  <c r="E50" i="10"/>
  <c r="E51" i="10" s="1"/>
  <c r="E52" i="10" s="1"/>
  <c r="E53" i="10" s="1"/>
  <c r="D54" i="10"/>
  <c r="S117" i="10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<sst xmlns="http://schemas.openxmlformats.org/spreadsheetml/2006/main" count="280" uniqueCount="155">
  <si>
    <t>Jumlah</t>
  </si>
  <si>
    <t>Jenis Cacat</t>
  </si>
  <si>
    <t>Frekuensi</t>
  </si>
  <si>
    <t>No</t>
  </si>
  <si>
    <t>Persentase</t>
  </si>
  <si>
    <t>Persentase Kumulatif</t>
  </si>
  <si>
    <t>UCL</t>
  </si>
  <si>
    <t>LCL</t>
  </si>
  <si>
    <t>Proporsi</t>
  </si>
  <si>
    <t>CL</t>
  </si>
  <si>
    <t>Jumlah Cacat</t>
  </si>
  <si>
    <t>NO.</t>
  </si>
  <si>
    <t>Jenis Pemborosan (Waste)</t>
  </si>
  <si>
    <t xml:space="preserve">Responden </t>
  </si>
  <si>
    <t>Nilai Rata-Rata</t>
  </si>
  <si>
    <t>Peringkat</t>
  </si>
  <si>
    <t>Over Production</t>
  </si>
  <si>
    <t>Waiting Time (Delay)</t>
  </si>
  <si>
    <t>Transportation</t>
  </si>
  <si>
    <t>Over Processing</t>
  </si>
  <si>
    <t>Movement</t>
  </si>
  <si>
    <t>Defects</t>
  </si>
  <si>
    <t>Inventory</t>
  </si>
  <si>
    <t>TOTAL</t>
  </si>
  <si>
    <t>Memperbesar lubang</t>
  </si>
  <si>
    <t>JUMLAH OPERATOR</t>
  </si>
  <si>
    <t>DATA CACAT SEBELUM PERBAIKAN</t>
  </si>
  <si>
    <t>Nomor Observasi</t>
  </si>
  <si>
    <t>Tanggal</t>
  </si>
  <si>
    <t>Jumlah Produksi (Unit)</t>
  </si>
  <si>
    <t>Jumlah Produk Cacat (Unit)</t>
  </si>
  <si>
    <t xml:space="preserve">JUMLAH </t>
  </si>
  <si>
    <t>DIAGRAM PARETO JENIS CACAT</t>
  </si>
  <si>
    <t>RATA-RATA</t>
  </si>
  <si>
    <t>AKAR</t>
  </si>
  <si>
    <t>OP</t>
  </si>
  <si>
    <t>TOP</t>
  </si>
  <si>
    <t>DPO</t>
  </si>
  <si>
    <t>DPMO</t>
  </si>
  <si>
    <t>LEVEL SIGMA</t>
  </si>
  <si>
    <t>Cat</t>
  </si>
  <si>
    <t>DIAGARM ALIR</t>
  </si>
  <si>
    <t>AKTIVITAS VALUE ADDED (VAA) DAN NON-VALUE ADDED (NVA)</t>
  </si>
  <si>
    <t>VAA (detik)</t>
  </si>
  <si>
    <t>NVAA (detik)</t>
  </si>
  <si>
    <t xml:space="preserve">Pemotongan plat besi </t>
  </si>
  <si>
    <t xml:space="preserve">AKTIVITAS </t>
  </si>
  <si>
    <t>1 kg</t>
  </si>
  <si>
    <t>JUMLAH</t>
  </si>
  <si>
    <t>BIAYA REWORK PER UNIT</t>
  </si>
  <si>
    <t>Hasil potong tidak sesuai ukuran</t>
  </si>
  <si>
    <t>Lubang untuk proses rakit tidak presisi</t>
  </si>
  <si>
    <t>100 = 10</t>
  </si>
  <si>
    <t>Sampel (unit)</t>
  </si>
  <si>
    <t>Sampel (Unit)</t>
  </si>
  <si>
    <t>Nilai Kapabilitas</t>
  </si>
  <si>
    <t>Total Unit Sampel (U)</t>
  </si>
  <si>
    <t xml:space="preserve">DPU </t>
  </si>
  <si>
    <t>Total Defect (D)</t>
  </si>
  <si>
    <t>PETA KENDALI P (3 JENIS CACAT)</t>
  </si>
  <si>
    <t>3 JENIS CACAT</t>
  </si>
  <si>
    <t>Jumlah Produk Cacat</t>
  </si>
  <si>
    <t>Hasil pengelasan tidak rata</t>
  </si>
  <si>
    <t>Hasil pencetak gompal</t>
  </si>
  <si>
    <t>Pencetakan plat besi menjadi komponen utama</t>
  </si>
  <si>
    <t>Pengelasan komponen utama</t>
  </si>
  <si>
    <t>Pengecetan komponen utama</t>
  </si>
  <si>
    <t>Perakitan antar komponen utama dan komponen tambahan</t>
  </si>
  <si>
    <t>Pengujian produk jadi</t>
  </si>
  <si>
    <t>Pengecekan kualitas produk jadi</t>
  </si>
  <si>
    <t>Pengemasan produk jadi</t>
  </si>
  <si>
    <t>PETA KENDALI P JENIS CACAT 3 JENIS CACAT (SEBELUM PERBAIKAN)</t>
  </si>
  <si>
    <t>DATA CACAT SESUDAH PERBAIKAN</t>
  </si>
  <si>
    <t>Hasil pengecetan bergelembung</t>
  </si>
  <si>
    <t>JUMLAH TENAGA KERJA</t>
  </si>
  <si>
    <t>STASIUN KERJA</t>
  </si>
  <si>
    <t>Total</t>
  </si>
  <si>
    <t>Pemotongan plat besi</t>
  </si>
  <si>
    <t>Pengantaran bahan baku plat besi ke stasiun pemotongan</t>
  </si>
  <si>
    <t>Pencetakan plat besi menjadi komponen cop</t>
  </si>
  <si>
    <r>
      <t>Penekukan (</t>
    </r>
    <r>
      <rPr>
        <i/>
        <sz val="11"/>
        <color theme="1"/>
        <rFont val="Calibri"/>
        <family val="2"/>
        <scheme val="minor"/>
      </rPr>
      <t>bending</t>
    </r>
    <r>
      <rPr>
        <sz val="11"/>
        <color theme="1"/>
        <rFont val="Calibri"/>
        <family val="2"/>
        <scheme val="minor"/>
      </rPr>
      <t>) komponen cop</t>
    </r>
  </si>
  <si>
    <t>Memperbesar lubang oval komponen cop</t>
  </si>
  <si>
    <t>Membuat lubang oval komponen cop</t>
  </si>
  <si>
    <t>Membuat lubang conas komponen cop</t>
  </si>
  <si>
    <t>Membuat lubang as komponen cop</t>
  </si>
  <si>
    <r>
      <t>Hasil potong plat besi di antar ke stasiun pencetakan (</t>
    </r>
    <r>
      <rPr>
        <i/>
        <sz val="11"/>
        <color theme="1"/>
        <rFont val="Calibri"/>
        <family val="2"/>
        <scheme val="minor"/>
      </rPr>
      <t>stamping</t>
    </r>
    <r>
      <rPr>
        <sz val="11"/>
        <color theme="1"/>
        <rFont val="Calibri"/>
        <family val="2"/>
        <scheme val="minor"/>
      </rPr>
      <t xml:space="preserve">) komponen utama </t>
    </r>
  </si>
  <si>
    <t>Melakukan pencetakan pipa conas</t>
  </si>
  <si>
    <t>Melubangi sisi bodi</t>
  </si>
  <si>
    <t>Melakukan pencetakan bodi</t>
  </si>
  <si>
    <t>Memperbesar lubang oval komponen bodi</t>
  </si>
  <si>
    <t>Membuat lubang as komponen bodi</t>
  </si>
  <si>
    <t>Memberikan logo perusahaan pada bodi</t>
  </si>
  <si>
    <t>Melakukan pencetakan ring conas</t>
  </si>
  <si>
    <t>Memperbesar lubang ring conas</t>
  </si>
  <si>
    <t>Memotong handle gaslift</t>
  </si>
  <si>
    <t>Membuat kembang gaslift</t>
  </si>
  <si>
    <t>Melakukan pencetakan bracket handle</t>
  </si>
  <si>
    <t>Melakukan pencetakan ring per</t>
  </si>
  <si>
    <t xml:space="preserve">Pengantaran hasil cetak cop ke stasiun pengelasan </t>
  </si>
  <si>
    <t>Pengantaran hasil pengelasan komponen utama ke stasiun pengecetan</t>
  </si>
  <si>
    <t>Pengantaran hasil pengecetan komponen utama ke stasiun perakitan</t>
  </si>
  <si>
    <t>Perakitan komponen utama dengan komponen tambahan</t>
  </si>
  <si>
    <t>Pengantaran produk jadi ke gudang produk jadi</t>
  </si>
  <si>
    <t>TOTAL LEAD TIME</t>
  </si>
  <si>
    <r>
      <t>Melakukan penekukan (</t>
    </r>
    <r>
      <rPr>
        <i/>
        <sz val="11"/>
        <color theme="1"/>
        <rFont val="Calibri"/>
        <family val="2"/>
        <scheme val="minor"/>
      </rPr>
      <t>bending</t>
    </r>
    <r>
      <rPr>
        <sz val="11"/>
        <color theme="1"/>
        <rFont val="Calibri"/>
        <family val="2"/>
        <scheme val="minor"/>
      </rPr>
      <t>) bodi</t>
    </r>
  </si>
  <si>
    <r>
      <t>Melakukan penekukan (</t>
    </r>
    <r>
      <rPr>
        <i/>
        <sz val="11"/>
        <color theme="1"/>
        <rFont val="Calibri"/>
        <family val="2"/>
        <scheme val="minor"/>
      </rPr>
      <t>bending</t>
    </r>
    <r>
      <rPr>
        <sz val="11"/>
        <color theme="1"/>
        <rFont val="Calibri"/>
        <family val="2"/>
        <scheme val="minor"/>
      </rPr>
      <t>) pipa conas 1</t>
    </r>
  </si>
  <si>
    <r>
      <t>Melakukan penekukan (</t>
    </r>
    <r>
      <rPr>
        <i/>
        <sz val="11"/>
        <color theme="1"/>
        <rFont val="Calibri"/>
        <family val="2"/>
        <scheme val="minor"/>
      </rPr>
      <t>bending</t>
    </r>
    <r>
      <rPr>
        <sz val="11"/>
        <color theme="1"/>
        <rFont val="Calibri"/>
        <family val="2"/>
        <scheme val="minor"/>
      </rPr>
      <t>) pipa conas 2</t>
    </r>
  </si>
  <si>
    <r>
      <t>Melakukan penekukan (</t>
    </r>
    <r>
      <rPr>
        <i/>
        <sz val="11"/>
        <color theme="1"/>
        <rFont val="Calibri"/>
        <family val="2"/>
        <scheme val="minor"/>
      </rPr>
      <t>bending</t>
    </r>
    <r>
      <rPr>
        <sz val="11"/>
        <color theme="1"/>
        <rFont val="Calibri"/>
        <family val="2"/>
        <scheme val="minor"/>
      </rPr>
      <t>) gaslift</t>
    </r>
  </si>
  <si>
    <r>
      <t>Melakukan penekukan (</t>
    </r>
    <r>
      <rPr>
        <i/>
        <sz val="11"/>
        <color theme="1"/>
        <rFont val="Calibri"/>
        <family val="2"/>
        <scheme val="minor"/>
      </rPr>
      <t>bending)</t>
    </r>
    <r>
      <rPr>
        <sz val="11"/>
        <color theme="1"/>
        <rFont val="Calibri"/>
        <family val="2"/>
        <scheme val="minor"/>
      </rPr>
      <t xml:space="preserve"> bracket handle</t>
    </r>
  </si>
  <si>
    <r>
      <t>Melakukan penekukan (</t>
    </r>
    <r>
      <rPr>
        <i/>
        <sz val="11"/>
        <color theme="1"/>
        <rFont val="Calibri"/>
        <family val="2"/>
        <scheme val="minor"/>
      </rPr>
      <t xml:space="preserve">bending) </t>
    </r>
    <r>
      <rPr>
        <sz val="11"/>
        <color theme="1"/>
        <rFont val="Calibri"/>
        <family val="2"/>
        <scheme val="minor"/>
      </rPr>
      <t>ring per</t>
    </r>
  </si>
  <si>
    <r>
      <t>Penekukan (</t>
    </r>
    <r>
      <rPr>
        <i/>
        <sz val="11"/>
        <color theme="1"/>
        <rFont val="Calibri"/>
        <family val="2"/>
        <scheme val="minor"/>
      </rPr>
      <t>bending</t>
    </r>
    <r>
      <rPr>
        <sz val="11"/>
        <color theme="1"/>
        <rFont val="Calibri"/>
        <family val="2"/>
        <scheme val="minor"/>
      </rPr>
      <t>) pada ujung komponen cop</t>
    </r>
  </si>
  <si>
    <r>
      <t>PCE (</t>
    </r>
    <r>
      <rPr>
        <b/>
        <i/>
        <sz val="11"/>
        <color theme="1"/>
        <rFont val="Calibri"/>
        <family val="2"/>
        <scheme val="minor"/>
      </rPr>
      <t>Process Cycle Time</t>
    </r>
    <r>
      <rPr>
        <b/>
        <sz val="11"/>
        <color theme="1"/>
        <rFont val="Calibri"/>
        <family val="2"/>
        <scheme val="minor"/>
      </rPr>
      <t>)</t>
    </r>
  </si>
  <si>
    <t>Upah teknisi per jam</t>
  </si>
  <si>
    <t>Jumlah teknisi</t>
  </si>
  <si>
    <t>per harinya satu orang teknisi perakitan dapat menghasilkan komponen mekanis kursi kantor sebanyak</t>
  </si>
  <si>
    <t>Produksi per hari</t>
  </si>
  <si>
    <t>Rata-rata defect (3 dominan)</t>
  </si>
  <si>
    <r>
      <t xml:space="preserve">Cycle time </t>
    </r>
    <r>
      <rPr>
        <b/>
        <sz val="11"/>
        <color theme="1"/>
        <rFont val="Calibri"/>
        <family val="2"/>
        <scheme val="minor"/>
      </rPr>
      <t>(detik)</t>
    </r>
  </si>
  <si>
    <t>Waktu kerja teknisi (jam)</t>
  </si>
  <si>
    <t>Waktu istirahat teknisi (jam)</t>
  </si>
  <si>
    <t>PERHITUNGAN BIAYA REWORK</t>
  </si>
  <si>
    <t>KOMPONEN BIAYA OPERATOR</t>
  </si>
  <si>
    <t xml:space="preserve">Kegiatan </t>
  </si>
  <si>
    <t>Jumlah Operator</t>
  </si>
  <si>
    <t>Upah Operator</t>
  </si>
  <si>
    <t>Jumlah Jam Kerja</t>
  </si>
  <si>
    <t>Biaya Operator / bulan = Jumlah Operator x Upah x Jumlah Jam Kerja</t>
  </si>
  <si>
    <t>OPERATOR CAT BERGELEMBUNG</t>
  </si>
  <si>
    <t>Jenis kegiatan</t>
  </si>
  <si>
    <t>Rp/ Hari</t>
  </si>
  <si>
    <t>OPERATOR PENGELASAN TIDAK RATA</t>
  </si>
  <si>
    <t>Jenis Kegiatan</t>
  </si>
  <si>
    <t>KOMPONEN BIAYA MATERIAL PENGGANTI</t>
  </si>
  <si>
    <t>Biaya Material Pengganti = Penggunaan Material per unit x Harga Satuan x Jumlah Kecacatan</t>
  </si>
  <si>
    <t>Jenis Kecacatan</t>
  </si>
  <si>
    <t>Ukuran Material</t>
  </si>
  <si>
    <t>Harga Material</t>
  </si>
  <si>
    <t>Rp/ 30 hari kerja</t>
  </si>
  <si>
    <t xml:space="preserve">Rp/ 30 Hari Kerja </t>
  </si>
  <si>
    <t>Hasil Pengecetan Bergelembung</t>
  </si>
  <si>
    <t>Jenis Material</t>
  </si>
  <si>
    <t>Harga Penggunaan Material/ Unit</t>
  </si>
  <si>
    <t>Penggunaan Material/ unit</t>
  </si>
  <si>
    <t>Biaya Material</t>
  </si>
  <si>
    <t>Biaya Rework per Unit = Total Biaya Rework / Jumlah Produk Rework</t>
  </si>
  <si>
    <t>BIAYA REWORK TOTAL</t>
  </si>
  <si>
    <t>Biaya Operator</t>
  </si>
  <si>
    <t>Hasil Pengelasan Tidak Rata</t>
  </si>
  <si>
    <t>-</t>
  </si>
  <si>
    <t>SEBELUM PERBAIKAN</t>
  </si>
  <si>
    <t>Pengantaran hasil perakitan ke stasiun pengecekan</t>
  </si>
  <si>
    <t>SESUDAH  PERBAIKAN</t>
  </si>
  <si>
    <r>
      <t xml:space="preserve">Final </t>
    </r>
    <r>
      <rPr>
        <i/>
        <sz val="11"/>
        <color theme="1"/>
        <rFont val="Calibri"/>
        <family val="2"/>
        <scheme val="minor"/>
      </rPr>
      <t>quality control</t>
    </r>
    <r>
      <rPr>
        <sz val="11"/>
        <color theme="1"/>
        <rFont val="Calibri"/>
        <family val="2"/>
        <scheme val="minor"/>
      </rPr>
      <t xml:space="preserve"> produk jadi</t>
    </r>
  </si>
  <si>
    <t>Pengantaran hasil perakitan ke stasiun quality control</t>
  </si>
  <si>
    <t>KUESIONER IDENTIFIKASI JENIS PEMBOROSAN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</si>
</sst>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0.00000"/>
    <numFmt numFmtId="165" formatCode="0.0000"/>
    <numFmt numFmtId="166" formatCode="[$-F800]dddd\,\ mmmm\ dd\,\ yyyy"/>
    <numFmt numFmtId="167" formatCode="&quot;Rp&quot;#,##0"/>
    <numFmt numFmtId="168" formatCode="0.000"/>
    <numFmt numFmtId="169" formatCode="0.000000"/>
    <numFmt numFmtId="170" formatCode="&quot;Rp&quot;#,##0.00"/>
    <numFmt numFmtId="171" formatCode="0.0"/>
    <numFmt numFmtId="172" formatCode="0.0000%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1">
    <xf numFmtId="0" fontId="0" fillId="0" borderId="0" xfId="0"/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1" fillId="0" borderId="0" xfId="0" applyFont="1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/>
    <xf numFmtId="0" fontId="1" fillId="3" borderId="1" xfId="0" applyFont="1" applyFill="1" applyBorder="1" applyAlignment="1">
      <alignment horizontal="center"/>
    </xf>
    <xf numFmtId="10" fontId="0" fillId="0" borderId="1" xfId="0" applyNumberFormat="1" applyBorder="1" applyAlignment="1">
      <alignment horizontal="center"/>
    </xf>
    <xf numFmtId="0" fontId="0" fillId="4" borderId="1" xfId="0" applyFill="1" applyBorder="1" applyAlignment="1">
      <alignment horizontal="center"/>
    </xf>
    <xf numFmtId="10" fontId="0" fillId="4" borderId="1" xfId="0" applyNumberForma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165" fontId="0" fillId="0" borderId="0" xfId="0" applyNumberFormat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1" fillId="5" borderId="0" xfId="0" applyFont="1" applyFill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1" fontId="0" fillId="0" borderId="1" xfId="0" applyNumberFormat="1" applyBorder="1" applyAlignment="1">
      <alignment horizontal="center"/>
    </xf>
    <xf numFmtId="0" fontId="1" fillId="3" borderId="1" xfId="0" applyFont="1" applyFill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0" fillId="0" borderId="0" xfId="0" applyNumberFormat="1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5" borderId="0" xfId="0" applyFont="1" applyFill="1" applyAlignment="1">
      <alignment horizontal="center" vertical="center"/>
    </xf>
    <xf numFmtId="167" fontId="0" fillId="0" borderId="0" xfId="0" applyNumberFormat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166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1" fillId="6" borderId="0" xfId="0" applyFont="1" applyFill="1"/>
    <xf numFmtId="168" fontId="0" fillId="0" borderId="0" xfId="0" applyNumberFormat="1" applyAlignment="1">
      <alignment horizontal="center"/>
    </xf>
    <xf numFmtId="2" fontId="1" fillId="0" borderId="0" xfId="0" applyNumberFormat="1" applyFont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/>
    </xf>
    <xf numFmtId="1" fontId="1" fillId="3" borderId="1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 wrapText="1"/>
    </xf>
    <xf numFmtId="1" fontId="0" fillId="0" borderId="0" xfId="0" applyNumberFormat="1" applyAlignment="1">
      <alignment horizontal="center"/>
    </xf>
    <xf numFmtId="1" fontId="1" fillId="5" borderId="3" xfId="0" applyNumberFormat="1" applyFont="1" applyFill="1" applyBorder="1" applyAlignment="1">
      <alignment horizontal="center"/>
    </xf>
    <xf numFmtId="0" fontId="7" fillId="0" borderId="0" xfId="0" applyFont="1" applyAlignment="1">
      <alignment horizontal="center"/>
    </xf>
    <xf numFmtId="169" fontId="7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169" fontId="8" fillId="0" borderId="0" xfId="0" applyNumberFormat="1" applyFont="1" applyAlignment="1">
      <alignment horizontal="center"/>
    </xf>
    <xf numFmtId="165" fontId="1" fillId="4" borderId="1" xfId="0" applyNumberFormat="1" applyFont="1" applyFill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165" fontId="0" fillId="0" borderId="1" xfId="0" applyNumberForma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165" fontId="7" fillId="0" borderId="1" xfId="0" applyNumberFormat="1" applyFont="1" applyBorder="1" applyAlignment="1">
      <alignment horizontal="center"/>
    </xf>
    <xf numFmtId="169" fontId="7" fillId="0" borderId="1" xfId="0" applyNumberFormat="1" applyFont="1" applyBorder="1" applyAlignment="1">
      <alignment horizontal="center"/>
    </xf>
    <xf numFmtId="0" fontId="8" fillId="5" borderId="1" xfId="0" applyFont="1" applyFill="1" applyBorder="1" applyAlignment="1">
      <alignment horizontal="center"/>
    </xf>
    <xf numFmtId="169" fontId="8" fillId="5" borderId="1" xfId="0" applyNumberFormat="1" applyFont="1" applyFill="1" applyBorder="1" applyAlignment="1">
      <alignment horizontal="center"/>
    </xf>
    <xf numFmtId="166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66" fontId="0" fillId="0" borderId="2" xfId="0" applyNumberFormat="1" applyBorder="1" applyAlignment="1">
      <alignment horizontal="center" vertical="center"/>
    </xf>
    <xf numFmtId="1" fontId="1" fillId="0" borderId="0" xfId="0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0" fontId="1" fillId="3" borderId="2" xfId="0" applyFont="1" applyFill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/>
    </xf>
    <xf numFmtId="0" fontId="8" fillId="9" borderId="1" xfId="0" applyFont="1" applyFill="1" applyBorder="1" applyAlignment="1">
      <alignment horizontal="center"/>
    </xf>
    <xf numFmtId="169" fontId="8" fillId="9" borderId="1" xfId="0" applyNumberFormat="1" applyFont="1" applyFill="1" applyBorder="1" applyAlignment="1">
      <alignment horizontal="center"/>
    </xf>
    <xf numFmtId="165" fontId="0" fillId="0" borderId="0" xfId="0" applyNumberFormat="1" applyAlignment="1">
      <alignment horizontal="center" vertical="center"/>
    </xf>
    <xf numFmtId="165" fontId="7" fillId="0" borderId="0" xfId="0" applyNumberFormat="1" applyFont="1" applyAlignment="1">
      <alignment horizontal="center"/>
    </xf>
    <xf numFmtId="165" fontId="1" fillId="3" borderId="1" xfId="0" applyNumberFormat="1" applyFont="1" applyFill="1" applyBorder="1" applyAlignment="1">
      <alignment horizontal="center"/>
    </xf>
    <xf numFmtId="171" fontId="0" fillId="0" borderId="1" xfId="0" applyNumberForma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0" fontId="1" fillId="0" borderId="0" xfId="0" applyNumberFormat="1" applyFont="1"/>
    <xf numFmtId="165" fontId="0" fillId="11" borderId="1" xfId="0" applyNumberFormat="1" applyFill="1" applyBorder="1" applyAlignment="1">
      <alignment horizontal="center"/>
    </xf>
    <xf numFmtId="165" fontId="1" fillId="3" borderId="3" xfId="0" applyNumberFormat="1" applyFont="1" applyFill="1" applyBorder="1" applyAlignment="1">
      <alignment horizontal="center"/>
    </xf>
    <xf numFmtId="165" fontId="1" fillId="3" borderId="1" xfId="0" applyNumberFormat="1" applyFont="1" applyFill="1" applyBorder="1" applyAlignment="1">
      <alignment horizontal="center" vertical="center"/>
    </xf>
    <xf numFmtId="164" fontId="1" fillId="3" borderId="3" xfId="0" applyNumberFormat="1" applyFont="1" applyFill="1" applyBorder="1" applyAlignment="1">
      <alignment horizontal="center"/>
    </xf>
    <xf numFmtId="0" fontId="1" fillId="12" borderId="0" xfId="0" applyFont="1" applyFill="1"/>
    <xf numFmtId="172" fontId="0" fillId="4" borderId="1" xfId="0" applyNumberFormat="1" applyFill="1" applyBorder="1" applyAlignment="1">
      <alignment horizontal="center"/>
    </xf>
    <xf numFmtId="172" fontId="0" fillId="0" borderId="1" xfId="0" applyNumberFormat="1" applyBorder="1" applyAlignment="1">
      <alignment horizontal="center"/>
    </xf>
    <xf numFmtId="172" fontId="0" fillId="3" borderId="1" xfId="0" applyNumberFormat="1" applyFill="1" applyBorder="1" applyAlignment="1">
      <alignment horizontal="center"/>
    </xf>
    <xf numFmtId="165" fontId="0" fillId="8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13" borderId="1" xfId="0" applyFill="1" applyBorder="1" applyAlignment="1">
      <alignment horizontal="center"/>
    </xf>
    <xf numFmtId="0" fontId="0" fillId="14" borderId="1" xfId="0" applyFill="1" applyBorder="1" applyAlignment="1">
      <alignment horizontal="center"/>
    </xf>
    <xf numFmtId="2" fontId="0" fillId="10" borderId="1" xfId="0" applyNumberFormat="1" applyFill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10" borderId="1" xfId="0" applyNumberFormat="1" applyFill="1" applyBorder="1" applyAlignment="1">
      <alignment horizontal="center"/>
    </xf>
    <xf numFmtId="0" fontId="1" fillId="7" borderId="7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13" borderId="1" xfId="0" applyFont="1" applyFill="1" applyBorder="1" applyAlignment="1">
      <alignment horizontal="center"/>
    </xf>
    <xf numFmtId="2" fontId="0" fillId="11" borderId="1" xfId="0" applyNumberFormat="1" applyFill="1" applyBorder="1" applyAlignment="1">
      <alignment horizontal="center"/>
    </xf>
    <xf numFmtId="0" fontId="5" fillId="4" borderId="1" xfId="0" applyFont="1" applyFill="1" applyBorder="1" applyAlignment="1">
      <alignment horizontal="center"/>
    </xf>
    <xf numFmtId="0" fontId="0" fillId="11" borderId="1" xfId="0" applyFill="1" applyBorder="1" applyAlignment="1">
      <alignment horizontal="center"/>
    </xf>
    <xf numFmtId="0" fontId="1" fillId="4" borderId="1" xfId="0" applyFont="1" applyFill="1" applyBorder="1" applyAlignment="1">
      <alignment horizontal="center" vertical="center" wrapText="1"/>
    </xf>
    <xf numFmtId="165" fontId="0" fillId="0" borderId="0" xfId="0" applyNumberFormat="1" applyAlignment="1">
      <alignment horizontal="left"/>
    </xf>
    <xf numFmtId="2" fontId="1" fillId="13" borderId="1" xfId="0" applyNumberFormat="1" applyFont="1" applyFill="1" applyBorder="1" applyAlignment="1">
      <alignment horizontal="center"/>
    </xf>
    <xf numFmtId="10" fontId="1" fillId="13" borderId="1" xfId="0" applyNumberFormat="1" applyFont="1" applyFill="1" applyBorder="1" applyAlignment="1">
      <alignment horizontal="center"/>
    </xf>
    <xf numFmtId="170" fontId="0" fillId="11" borderId="1" xfId="0" applyNumberFormat="1" applyFill="1" applyBorder="1" applyAlignment="1">
      <alignment horizontal="center"/>
    </xf>
    <xf numFmtId="0" fontId="1" fillId="4" borderId="1" xfId="0" applyFont="1" applyFill="1" applyBorder="1" applyAlignment="1">
      <alignment horizontal="center" vertical="center"/>
    </xf>
    <xf numFmtId="0" fontId="0" fillId="11" borderId="1" xfId="0" applyFill="1" applyBorder="1" applyAlignment="1">
      <alignment horizontal="center" vertical="center"/>
    </xf>
    <xf numFmtId="170" fontId="0" fillId="0" borderId="1" xfId="0" applyNumberFormat="1" applyBorder="1" applyAlignment="1">
      <alignment horizontal="center"/>
    </xf>
    <xf numFmtId="170" fontId="1" fillId="3" borderId="1" xfId="0" applyNumberFormat="1" applyFont="1" applyFill="1" applyBorder="1"/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/>
    </xf>
    <xf numFmtId="9" fontId="0" fillId="0" borderId="0" xfId="0" applyNumberFormat="1" applyAlignment="1">
      <alignment horizontal="center"/>
    </xf>
    <xf numFmtId="170" fontId="0" fillId="0" borderId="1" xfId="0" applyNumberFormat="1" applyBorder="1" applyAlignment="1">
      <alignment horizontal="center" vertical="center"/>
    </xf>
    <xf numFmtId="170" fontId="1" fillId="0" borderId="1" xfId="0" applyNumberFormat="1" applyFont="1" applyBorder="1" applyAlignment="1">
      <alignment horizontal="center" vertical="center"/>
    </xf>
    <xf numFmtId="170" fontId="1" fillId="0" borderId="0" xfId="0" applyNumberFormat="1" applyFont="1"/>
    <xf numFmtId="167" fontId="1" fillId="7" borderId="9" xfId="0" applyNumberFormat="1" applyFont="1" applyFill="1" applyBorder="1" applyAlignment="1">
      <alignment horizontal="center"/>
    </xf>
    <xf numFmtId="167" fontId="0" fillId="0" borderId="0" xfId="0" applyNumberFormat="1"/>
    <xf numFmtId="10" fontId="0" fillId="0" borderId="0" xfId="0" applyNumberFormat="1"/>
    <xf numFmtId="0" fontId="1" fillId="8" borderId="1" xfId="0" applyFont="1" applyFill="1" applyBorder="1" applyAlignment="1">
      <alignment horizontal="center" vertical="center"/>
    </xf>
    <xf numFmtId="0" fontId="1" fillId="8" borderId="0" xfId="0" applyFont="1" applyFill="1" applyAlignment="1">
      <alignment horizontal="center" vertical="center"/>
    </xf>
    <xf numFmtId="10" fontId="1" fillId="0" borderId="0" xfId="0" applyNumberFormat="1" applyFont="1" applyAlignment="1">
      <alignment horizontal="center"/>
    </xf>
    <xf numFmtId="1" fontId="1" fillId="0" borderId="1" xfId="0" applyNumberFormat="1" applyFont="1" applyBorder="1" applyAlignment="1">
      <alignment horizontal="center"/>
    </xf>
    <xf numFmtId="165" fontId="1" fillId="0" borderId="0" xfId="0" applyNumberFormat="1" applyFont="1" applyAlignment="1">
      <alignment horizontal="center" vertical="center"/>
    </xf>
    <xf numFmtId="164" fontId="1" fillId="0" borderId="0" xfId="0" applyNumberFormat="1" applyFont="1" applyAlignment="1">
      <alignment horizontal="center"/>
    </xf>
    <xf numFmtId="164" fontId="7" fillId="0" borderId="0" xfId="0" applyNumberFormat="1" applyFont="1" applyAlignment="1">
      <alignment horizontal="center"/>
    </xf>
    <xf numFmtId="2" fontId="0" fillId="10" borderId="5" xfId="0" applyNumberFormat="1" applyFill="1" applyBorder="1" applyAlignment="1">
      <alignment horizontal="center" vertical="center"/>
    </xf>
    <xf numFmtId="2" fontId="0" fillId="10" borderId="7" xfId="0" applyNumberFormat="1" applyFill="1" applyBorder="1" applyAlignment="1">
      <alignment horizontal="center" vertical="center"/>
    </xf>
    <xf numFmtId="0" fontId="0" fillId="8" borderId="5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2" fontId="0" fillId="0" borderId="5" xfId="0" applyNumberFormat="1" applyBorder="1" applyAlignment="1">
      <alignment horizontal="center"/>
    </xf>
    <xf numFmtId="2" fontId="0" fillId="0" borderId="7" xfId="0" applyNumberForma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70" fontId="0" fillId="0" borderId="5" xfId="0" applyNumberFormat="1" applyBorder="1" applyAlignment="1">
      <alignment horizontal="center" vertical="center"/>
    </xf>
    <xf numFmtId="170" fontId="0" fillId="0" borderId="6" xfId="0" applyNumberFormat="1" applyBorder="1" applyAlignment="1">
      <alignment horizontal="center" vertical="center"/>
    </xf>
    <xf numFmtId="170" fontId="0" fillId="0" borderId="7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ID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Peta Kendali p Produk Cacat Mekanis Kursi Kantor</a:t>
            </a:r>
          </a:p>
          <a:p>
            <a:pPr>
              <a:defRPr/>
            </a:pPr>
            <a:r>
              <a:rPr lang="en-ID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Periode 22 Februari 2024 - 05 April 2024</a:t>
            </a:r>
          </a:p>
          <a:p>
            <a:pPr>
              <a:defRPr/>
            </a:pPr>
            <a:endParaRPr lang="en-ID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'PARETO &amp; NILAI SIGMA'!$P$84</c:f>
              <c:strCache>
                <c:ptCount val="1"/>
                <c:pt idx="0">
                  <c:v>Proporsi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'PARETO &amp; NILAI SIGMA'!$P$85:$P$115</c:f>
              <c:numCache>
                <c:formatCode>0.0000</c:formatCode>
                <c:ptCount val="31"/>
                <c:pt idx="1">
                  <c:v>8.6956521739130432E-2</c:v>
                </c:pt>
                <c:pt idx="2">
                  <c:v>7.2727272727272724E-2</c:v>
                </c:pt>
                <c:pt idx="3">
                  <c:v>0.10204081632653061</c:v>
                </c:pt>
                <c:pt idx="4">
                  <c:v>5.8823529411764705E-2</c:v>
                </c:pt>
                <c:pt idx="5">
                  <c:v>7.6923076923076927E-2</c:v>
                </c:pt>
                <c:pt idx="6">
                  <c:v>5.8823529411764705E-2</c:v>
                </c:pt>
                <c:pt idx="7">
                  <c:v>0.13333333333333333</c:v>
                </c:pt>
                <c:pt idx="8">
                  <c:v>6.25E-2</c:v>
                </c:pt>
                <c:pt idx="9">
                  <c:v>0.12</c:v>
                </c:pt>
                <c:pt idx="10">
                  <c:v>0.14285714285714285</c:v>
                </c:pt>
                <c:pt idx="11">
                  <c:v>4.1666666666666664E-2</c:v>
                </c:pt>
                <c:pt idx="12">
                  <c:v>0.12244897959183673</c:v>
                </c:pt>
                <c:pt idx="13">
                  <c:v>9.4339622641509441E-2</c:v>
                </c:pt>
                <c:pt idx="14">
                  <c:v>0.11538461538461539</c:v>
                </c:pt>
                <c:pt idx="15">
                  <c:v>0.11320754716981132</c:v>
                </c:pt>
                <c:pt idx="16">
                  <c:v>8.6956521739130432E-2</c:v>
                </c:pt>
                <c:pt idx="17">
                  <c:v>0.08</c:v>
                </c:pt>
                <c:pt idx="18">
                  <c:v>8.5106382978723402E-2</c:v>
                </c:pt>
                <c:pt idx="19">
                  <c:v>0.10204081632653061</c:v>
                </c:pt>
                <c:pt idx="20">
                  <c:v>0.10416666666666667</c:v>
                </c:pt>
                <c:pt idx="21">
                  <c:v>0.12</c:v>
                </c:pt>
                <c:pt idx="22">
                  <c:v>0.12244897959183673</c:v>
                </c:pt>
                <c:pt idx="23">
                  <c:v>0.08</c:v>
                </c:pt>
                <c:pt idx="24">
                  <c:v>7.8431372549019607E-2</c:v>
                </c:pt>
                <c:pt idx="25">
                  <c:v>5.6603773584905662E-2</c:v>
                </c:pt>
                <c:pt idx="26">
                  <c:v>0.15686274509803921</c:v>
                </c:pt>
                <c:pt idx="27">
                  <c:v>8.3333333333333329E-2</c:v>
                </c:pt>
                <c:pt idx="28">
                  <c:v>0.08</c:v>
                </c:pt>
                <c:pt idx="29">
                  <c:v>2.1276595744680851E-2</c:v>
                </c:pt>
                <c:pt idx="30">
                  <c:v>0.10869565217391304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392-46D4-ACA0-92AB5D11925D}"/>
            </c:ext>
          </c:extLst>
        </c:ser>
        <c:ser>
          <c:idx val="1"/>
          <c:order val="1"/>
          <c:tx>
            <c:strRef>
              <c:f>'PARETO &amp; NILAI SIGMA'!$Q$84</c:f>
              <c:strCache>
                <c:ptCount val="1"/>
                <c:pt idx="0">
                  <c:v>CL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'PARETO &amp; NILAI SIGMA'!$Q$85:$Q$115</c:f>
              <c:numCache>
                <c:formatCode>0.0000</c:formatCode>
                <c:ptCount val="31"/>
                <c:pt idx="1">
                  <c:v>9.2193808882907138E-2</c:v>
                </c:pt>
                <c:pt idx="2">
                  <c:v>9.2193808882907138E-2</c:v>
                </c:pt>
                <c:pt idx="3">
                  <c:v>9.2193808882907138E-2</c:v>
                </c:pt>
                <c:pt idx="4">
                  <c:v>9.2193808882907138E-2</c:v>
                </c:pt>
                <c:pt idx="5">
                  <c:v>9.2193808882907138E-2</c:v>
                </c:pt>
                <c:pt idx="6">
                  <c:v>9.2193808882907138E-2</c:v>
                </c:pt>
                <c:pt idx="7">
                  <c:v>9.2193808882907138E-2</c:v>
                </c:pt>
                <c:pt idx="8">
                  <c:v>9.2193808882907138E-2</c:v>
                </c:pt>
                <c:pt idx="9">
                  <c:v>9.2193808882907138E-2</c:v>
                </c:pt>
                <c:pt idx="10">
                  <c:v>9.2193808882907138E-2</c:v>
                </c:pt>
                <c:pt idx="11">
                  <c:v>9.2193808882907138E-2</c:v>
                </c:pt>
                <c:pt idx="12">
                  <c:v>9.2193808882907138E-2</c:v>
                </c:pt>
                <c:pt idx="13">
                  <c:v>9.2193808882907138E-2</c:v>
                </c:pt>
                <c:pt idx="14">
                  <c:v>9.2193808882907138E-2</c:v>
                </c:pt>
                <c:pt idx="15">
                  <c:v>9.2193808882907138E-2</c:v>
                </c:pt>
                <c:pt idx="16">
                  <c:v>9.2193808882907138E-2</c:v>
                </c:pt>
                <c:pt idx="17">
                  <c:v>9.2193808882907138E-2</c:v>
                </c:pt>
                <c:pt idx="18">
                  <c:v>9.2193808882907138E-2</c:v>
                </c:pt>
                <c:pt idx="19">
                  <c:v>9.2193808882907138E-2</c:v>
                </c:pt>
                <c:pt idx="20">
                  <c:v>9.2193808882907138E-2</c:v>
                </c:pt>
                <c:pt idx="21">
                  <c:v>9.2193808882907138E-2</c:v>
                </c:pt>
                <c:pt idx="22">
                  <c:v>9.2193808882907138E-2</c:v>
                </c:pt>
                <c:pt idx="23">
                  <c:v>9.2193808882907138E-2</c:v>
                </c:pt>
                <c:pt idx="24">
                  <c:v>9.2193808882907138E-2</c:v>
                </c:pt>
                <c:pt idx="25">
                  <c:v>9.2193808882907138E-2</c:v>
                </c:pt>
                <c:pt idx="26">
                  <c:v>9.2193808882907138E-2</c:v>
                </c:pt>
                <c:pt idx="27">
                  <c:v>9.2193808882907138E-2</c:v>
                </c:pt>
                <c:pt idx="28">
                  <c:v>9.2193808882907138E-2</c:v>
                </c:pt>
                <c:pt idx="29">
                  <c:v>9.2193808882907138E-2</c:v>
                </c:pt>
                <c:pt idx="30">
                  <c:v>9.2193808882907138E-2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392-46D4-ACA0-92AB5D11925D}"/>
            </c:ext>
          </c:extLst>
        </c:ser>
        <c:ser>
          <c:idx val="2"/>
          <c:order val="2"/>
          <c:tx>
            <c:strRef>
              <c:f>'PARETO &amp; NILAI SIGMA'!$R$84</c:f>
              <c:strCache>
                <c:ptCount val="1"/>
                <c:pt idx="0">
                  <c:v>UCL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'PARETO &amp; NILAI SIGMA'!$R$85:$R$115</c:f>
              <c:numCache>
                <c:formatCode>0.0000</c:formatCode>
                <c:ptCount val="31"/>
                <c:pt idx="1">
                  <c:v>0.11470815296292376</c:v>
                </c:pt>
                <c:pt idx="2">
                  <c:v>0.11470815296292376</c:v>
                </c:pt>
                <c:pt idx="3">
                  <c:v>0.11470815296292376</c:v>
                </c:pt>
                <c:pt idx="4">
                  <c:v>0.11470815296292376</c:v>
                </c:pt>
                <c:pt idx="5">
                  <c:v>0.11470815296292376</c:v>
                </c:pt>
                <c:pt idx="6">
                  <c:v>0.11470815296292376</c:v>
                </c:pt>
                <c:pt idx="7">
                  <c:v>0.11470815296292376</c:v>
                </c:pt>
                <c:pt idx="8">
                  <c:v>0.11470815296292376</c:v>
                </c:pt>
                <c:pt idx="9">
                  <c:v>0.11470815296292376</c:v>
                </c:pt>
                <c:pt idx="10">
                  <c:v>0.11470815296292376</c:v>
                </c:pt>
                <c:pt idx="11">
                  <c:v>0.11470815296292376</c:v>
                </c:pt>
                <c:pt idx="12">
                  <c:v>0.11470815296292376</c:v>
                </c:pt>
                <c:pt idx="13">
                  <c:v>0.11470815296292376</c:v>
                </c:pt>
                <c:pt idx="14">
                  <c:v>0.11470815296292376</c:v>
                </c:pt>
                <c:pt idx="15">
                  <c:v>0.11470815296292376</c:v>
                </c:pt>
                <c:pt idx="16">
                  <c:v>0.11470815296292376</c:v>
                </c:pt>
                <c:pt idx="17">
                  <c:v>0.11470815296292376</c:v>
                </c:pt>
                <c:pt idx="18">
                  <c:v>0.11470815296292376</c:v>
                </c:pt>
                <c:pt idx="19">
                  <c:v>0.11470815296292376</c:v>
                </c:pt>
                <c:pt idx="20">
                  <c:v>0.11470815296292376</c:v>
                </c:pt>
                <c:pt idx="21">
                  <c:v>0.11470815296292376</c:v>
                </c:pt>
                <c:pt idx="22">
                  <c:v>0.11470815296292376</c:v>
                </c:pt>
                <c:pt idx="23">
                  <c:v>0.11470815296292376</c:v>
                </c:pt>
                <c:pt idx="24">
                  <c:v>0.11470815296292376</c:v>
                </c:pt>
                <c:pt idx="25">
                  <c:v>0.11470815296292376</c:v>
                </c:pt>
                <c:pt idx="26">
                  <c:v>0.11470815296292376</c:v>
                </c:pt>
                <c:pt idx="27">
                  <c:v>0.11470815296292376</c:v>
                </c:pt>
                <c:pt idx="28">
                  <c:v>0.11470815296292376</c:v>
                </c:pt>
                <c:pt idx="29">
                  <c:v>0.11470815296292376</c:v>
                </c:pt>
                <c:pt idx="30">
                  <c:v>0.11470815296292376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392-46D4-ACA0-92AB5D11925D}"/>
            </c:ext>
          </c:extLst>
        </c:ser>
        <c:ser>
          <c:idx val="3"/>
          <c:order val="3"/>
          <c:tx>
            <c:strRef>
              <c:f>'PARETO &amp; NILAI SIGMA'!$S$84</c:f>
              <c:strCache>
                <c:ptCount val="1"/>
                <c:pt idx="0">
                  <c:v>LCL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'PARETO &amp; NILAI SIGMA'!$S$85:$S$115</c:f>
              <c:numCache>
                <c:formatCode>0.0000</c:formatCode>
                <c:ptCount val="31"/>
                <c:pt idx="1">
                  <c:v>6.9679464802890514E-2</c:v>
                </c:pt>
                <c:pt idx="2">
                  <c:v>6.9679464802890514E-2</c:v>
                </c:pt>
                <c:pt idx="3">
                  <c:v>6.9679464802890514E-2</c:v>
                </c:pt>
                <c:pt idx="4">
                  <c:v>6.9679464802890514E-2</c:v>
                </c:pt>
                <c:pt idx="5">
                  <c:v>6.9679464802890514E-2</c:v>
                </c:pt>
                <c:pt idx="6">
                  <c:v>6.9679464802890514E-2</c:v>
                </c:pt>
                <c:pt idx="7">
                  <c:v>6.9679464802890514E-2</c:v>
                </c:pt>
                <c:pt idx="8">
                  <c:v>6.9679464802890514E-2</c:v>
                </c:pt>
                <c:pt idx="9">
                  <c:v>6.9679464802890514E-2</c:v>
                </c:pt>
                <c:pt idx="10">
                  <c:v>6.9679464802890514E-2</c:v>
                </c:pt>
                <c:pt idx="11">
                  <c:v>6.9679464802890514E-2</c:v>
                </c:pt>
                <c:pt idx="12">
                  <c:v>6.9679464802890514E-2</c:v>
                </c:pt>
                <c:pt idx="13">
                  <c:v>6.9679464802890514E-2</c:v>
                </c:pt>
                <c:pt idx="14">
                  <c:v>6.9679464802890514E-2</c:v>
                </c:pt>
                <c:pt idx="15">
                  <c:v>6.9679464802890514E-2</c:v>
                </c:pt>
                <c:pt idx="16">
                  <c:v>6.9679464802890514E-2</c:v>
                </c:pt>
                <c:pt idx="17">
                  <c:v>6.9679464802890514E-2</c:v>
                </c:pt>
                <c:pt idx="18">
                  <c:v>6.9679464802890514E-2</c:v>
                </c:pt>
                <c:pt idx="19">
                  <c:v>6.9679464802890514E-2</c:v>
                </c:pt>
                <c:pt idx="20">
                  <c:v>6.9679464802890514E-2</c:v>
                </c:pt>
                <c:pt idx="21">
                  <c:v>6.9679464802890514E-2</c:v>
                </c:pt>
                <c:pt idx="22">
                  <c:v>6.9679464802890514E-2</c:v>
                </c:pt>
                <c:pt idx="23">
                  <c:v>6.9679464802890514E-2</c:v>
                </c:pt>
                <c:pt idx="24">
                  <c:v>6.9679464802890514E-2</c:v>
                </c:pt>
                <c:pt idx="25">
                  <c:v>6.9679464802890514E-2</c:v>
                </c:pt>
                <c:pt idx="26">
                  <c:v>6.9679464802890514E-2</c:v>
                </c:pt>
                <c:pt idx="27">
                  <c:v>6.9679464802890514E-2</c:v>
                </c:pt>
                <c:pt idx="28">
                  <c:v>6.9679464802890514E-2</c:v>
                </c:pt>
                <c:pt idx="29">
                  <c:v>6.9679464802890514E-2</c:v>
                </c:pt>
                <c:pt idx="30">
                  <c:v>6.9679464802890514E-2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392-46D4-ACA0-92AB5D1192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8527103"/>
        <c:axId val="1018534303"/>
      </c:lineChart>
      <c:catAx>
        <c:axId val="101852710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018534303"/>
        <c:crosses val="autoZero"/>
        <c:auto val="1"/>
        <c:lblAlgn val="ctr"/>
        <c:lblOffset val="100"/>
        <c:noMultiLvlLbl val="0"/>
      </c:catAx>
      <c:valAx>
        <c:axId val="10185343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0185271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ID" sz="12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Diagram Pareto Produk Cacat Komponen Mekanis Kursi Kantor</a:t>
            </a:r>
          </a:p>
          <a:p>
            <a:pPr>
              <a:defRPr/>
            </a:pPr>
            <a:r>
              <a:rPr lang="en-ID" sz="12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Periode 22 Februari 2024 - 05 April 2024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'PARETO &amp; NILAI SIGMA'!$C$48</c:f>
              <c:strCache>
                <c:ptCount val="1"/>
                <c:pt idx="0">
                  <c:v>Frekuensi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'PARETO &amp; NILAI SIGMA'!$B$49:$B$53</c:f>
              <c:strCache>
                <c:ptCount val="5"/>
                <c:pt idx="0">
                  <c:v>Hasil pengecetan bergelembung</c:v>
                </c:pt>
                <c:pt idx="1">
                  <c:v>Hasil pengelasan tidak rata</c:v>
                </c:pt>
                <c:pt idx="2">
                  <c:v>Hasil pencetak gompal</c:v>
                </c:pt>
                <c:pt idx="3">
                  <c:v>Lubang untuk proses rakit tidak presisi</c:v>
                </c:pt>
                <c:pt idx="4">
                  <c:v>Hasil potong tidak sesuai ukuran</c:v>
                </c:pt>
              </c:strCache>
            </c:strRef>
          </c:cat>
          <c:val>
            <c:numRef>
              <c:f>'PARETO &amp; NILAI SIGMA'!$C$49:$C$53</c:f>
              <c:numCache>
                <c:formatCode>General</c:formatCode>
                <c:ptCount val="5"/>
                <c:pt idx="0">
                  <c:v>82</c:v>
                </c:pt>
                <c:pt idx="1">
                  <c:v>31</c:v>
                </c:pt>
                <c:pt idx="2">
                  <c:v>24</c:v>
                </c:pt>
                <c:pt idx="3">
                  <c:v>20</c:v>
                </c:pt>
                <c:pt idx="4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B2-4300-A44B-F158B24232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051598048"/>
        <c:axId val="2051595648"/>
      </c:barChart>
      <c:lineChart>
        <c:grouping val="standard"/>
        <c:varyColors val="0"/>
        <c:ser>
          <c:idx val="1"/>
          <c:order val="1"/>
          <c:tx>
            <c:strRef>
              <c:f>'PARETO &amp; NILAI SIGMA'!$E$48</c:f>
              <c:strCache>
                <c:ptCount val="1"/>
                <c:pt idx="0">
                  <c:v>Persentase Kumulatif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spPr>
              <a:solidFill>
                <a:schemeClr val="bg1">
                  <a:lumMod val="95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'PARETO &amp; NILAI SIGMA'!$B$49:$B$53</c:f>
              <c:strCache>
                <c:ptCount val="5"/>
                <c:pt idx="0">
                  <c:v>Hasil pengecetan bergelembung</c:v>
                </c:pt>
                <c:pt idx="1">
                  <c:v>Hasil pengelasan tidak rata</c:v>
                </c:pt>
                <c:pt idx="2">
                  <c:v>Hasil pencetak gompal</c:v>
                </c:pt>
                <c:pt idx="3">
                  <c:v>Lubang untuk proses rakit tidak presisi</c:v>
                </c:pt>
                <c:pt idx="4">
                  <c:v>Hasil potong tidak sesuai ukuran</c:v>
                </c:pt>
              </c:strCache>
            </c:strRef>
          </c:cat>
          <c:val>
            <c:numRef>
              <c:f>'PARETO &amp; NILAI SIGMA'!$E$49:$E$53</c:f>
              <c:numCache>
                <c:formatCode>0.00%</c:formatCode>
                <c:ptCount val="5"/>
                <c:pt idx="0">
                  <c:v>0.47953216374269003</c:v>
                </c:pt>
                <c:pt idx="1">
                  <c:v>0.66081871345029231</c:v>
                </c:pt>
                <c:pt idx="2">
                  <c:v>0.80116959064327475</c:v>
                </c:pt>
                <c:pt idx="3">
                  <c:v>0.91812865497076013</c:v>
                </c:pt>
                <c:pt idx="4">
                  <c:v>0.99999999999999989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3B2-4300-A44B-F158B24232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9454576"/>
        <c:axId val="199453616"/>
      </c:lineChart>
      <c:catAx>
        <c:axId val="2051598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2051595648"/>
        <c:crosses val="autoZero"/>
        <c:auto val="1"/>
        <c:lblAlgn val="ctr"/>
        <c:lblOffset val="100"/>
        <c:noMultiLvlLbl val="0"/>
      </c:catAx>
      <c:valAx>
        <c:axId val="2051595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2051598048"/>
        <c:crosses val="autoZero"/>
        <c:crossBetween val="between"/>
      </c:valAx>
      <c:valAx>
        <c:axId val="199453616"/>
        <c:scaling>
          <c:orientation val="minMax"/>
          <c:max val="1"/>
        </c:scaling>
        <c:delete val="0"/>
        <c:axPos val="r"/>
        <c:numFmt formatCode="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99454576"/>
        <c:crosses val="max"/>
        <c:crossBetween val="between"/>
      </c:valAx>
      <c:catAx>
        <c:axId val="1994545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945361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ID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Peta Kendali p Produk Cacat Mekanis Kursi Kantor</a:t>
            </a:r>
          </a:p>
          <a:p>
            <a:pPr>
              <a:defRPr/>
            </a:pPr>
            <a:r>
              <a:rPr lang="en-ID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Periode 17 April 2024 - 31 Mei 2024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'PARETO &amp; NILAI SIGMA'!$AB$42</c:f>
              <c:strCache>
                <c:ptCount val="1"/>
                <c:pt idx="0">
                  <c:v>Proporsi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'PARETO &amp; NILAI SIGMA'!$AB$43:$AB$73</c:f>
              <c:numCache>
                <c:formatCode>0.0000</c:formatCode>
                <c:ptCount val="31"/>
                <c:pt idx="1">
                  <c:v>6.6666666666666666E-2</c:v>
                </c:pt>
                <c:pt idx="2">
                  <c:v>0.10638297872340426</c:v>
                </c:pt>
                <c:pt idx="3">
                  <c:v>6.6666666666666666E-2</c:v>
                </c:pt>
                <c:pt idx="4">
                  <c:v>6.1224489795918366E-2</c:v>
                </c:pt>
                <c:pt idx="5">
                  <c:v>8.3333333333333329E-2</c:v>
                </c:pt>
                <c:pt idx="6">
                  <c:v>8.8888888888888892E-2</c:v>
                </c:pt>
                <c:pt idx="7">
                  <c:v>6.3829787234042548E-2</c:v>
                </c:pt>
                <c:pt idx="8">
                  <c:v>7.6923076923076927E-2</c:v>
                </c:pt>
                <c:pt idx="9">
                  <c:v>7.2727272727272724E-2</c:v>
                </c:pt>
                <c:pt idx="10">
                  <c:v>5.8823529411764705E-2</c:v>
                </c:pt>
                <c:pt idx="11">
                  <c:v>3.8461538461538464E-2</c:v>
                </c:pt>
                <c:pt idx="12">
                  <c:v>0.06</c:v>
                </c:pt>
                <c:pt idx="13">
                  <c:v>5.7692307692307696E-2</c:v>
                </c:pt>
                <c:pt idx="14">
                  <c:v>7.5471698113207544E-2</c:v>
                </c:pt>
                <c:pt idx="15">
                  <c:v>5.8823529411764705E-2</c:v>
                </c:pt>
                <c:pt idx="16">
                  <c:v>7.5471698113207544E-2</c:v>
                </c:pt>
                <c:pt idx="17">
                  <c:v>5.7692307692307696E-2</c:v>
                </c:pt>
                <c:pt idx="18">
                  <c:v>7.407407407407407E-2</c:v>
                </c:pt>
                <c:pt idx="19">
                  <c:v>6.25E-2</c:v>
                </c:pt>
                <c:pt idx="20">
                  <c:v>7.6923076923076927E-2</c:v>
                </c:pt>
                <c:pt idx="21">
                  <c:v>6.1224489795918366E-2</c:v>
                </c:pt>
                <c:pt idx="22">
                  <c:v>7.8431372549019607E-2</c:v>
                </c:pt>
                <c:pt idx="23">
                  <c:v>0.04</c:v>
                </c:pt>
                <c:pt idx="24">
                  <c:v>0.08</c:v>
                </c:pt>
                <c:pt idx="25">
                  <c:v>5.6603773584905662E-2</c:v>
                </c:pt>
                <c:pt idx="26">
                  <c:v>0.04</c:v>
                </c:pt>
                <c:pt idx="27">
                  <c:v>7.8431372549019607E-2</c:v>
                </c:pt>
                <c:pt idx="28">
                  <c:v>5.7692307692307696E-2</c:v>
                </c:pt>
                <c:pt idx="29">
                  <c:v>7.5471698113207544E-2</c:v>
                </c:pt>
                <c:pt idx="30">
                  <c:v>7.1428571428571425E-2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EB0-4906-AAC9-3B3205FD2351}"/>
            </c:ext>
          </c:extLst>
        </c:ser>
        <c:ser>
          <c:idx val="1"/>
          <c:order val="1"/>
          <c:tx>
            <c:strRef>
              <c:f>'PARETO &amp; NILAI SIGMA'!$AC$42</c:f>
              <c:strCache>
                <c:ptCount val="1"/>
                <c:pt idx="0">
                  <c:v>CL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'PARETO &amp; NILAI SIGMA'!$AC$43:$AC$73</c:f>
              <c:numCache>
                <c:formatCode>0.0000</c:formatCode>
                <c:ptCount val="31"/>
                <c:pt idx="1">
                  <c:v>6.7282321899736153E-2</c:v>
                </c:pt>
                <c:pt idx="2">
                  <c:v>6.7282321899736153E-2</c:v>
                </c:pt>
                <c:pt idx="3">
                  <c:v>6.7282321899736153E-2</c:v>
                </c:pt>
                <c:pt idx="4">
                  <c:v>6.7282321899736153E-2</c:v>
                </c:pt>
                <c:pt idx="5">
                  <c:v>6.7282321899736153E-2</c:v>
                </c:pt>
                <c:pt idx="6">
                  <c:v>6.7282321899736153E-2</c:v>
                </c:pt>
                <c:pt idx="7">
                  <c:v>6.7282321899736153E-2</c:v>
                </c:pt>
                <c:pt idx="8">
                  <c:v>6.7282321899736153E-2</c:v>
                </c:pt>
                <c:pt idx="9">
                  <c:v>6.7282321899736153E-2</c:v>
                </c:pt>
                <c:pt idx="10">
                  <c:v>6.7282321899736153E-2</c:v>
                </c:pt>
                <c:pt idx="11">
                  <c:v>6.7282321899736153E-2</c:v>
                </c:pt>
                <c:pt idx="12">
                  <c:v>6.7282321899736153E-2</c:v>
                </c:pt>
                <c:pt idx="13">
                  <c:v>6.7282321899736153E-2</c:v>
                </c:pt>
                <c:pt idx="14">
                  <c:v>6.7282321899736153E-2</c:v>
                </c:pt>
                <c:pt idx="15">
                  <c:v>6.7282321899736153E-2</c:v>
                </c:pt>
                <c:pt idx="16">
                  <c:v>6.7282321899736153E-2</c:v>
                </c:pt>
                <c:pt idx="17">
                  <c:v>6.7282321899736153E-2</c:v>
                </c:pt>
                <c:pt idx="18">
                  <c:v>6.7282321899736153E-2</c:v>
                </c:pt>
                <c:pt idx="19">
                  <c:v>6.7282321899736153E-2</c:v>
                </c:pt>
                <c:pt idx="20">
                  <c:v>6.7282321899736153E-2</c:v>
                </c:pt>
                <c:pt idx="21">
                  <c:v>6.7282321899736153E-2</c:v>
                </c:pt>
                <c:pt idx="22">
                  <c:v>6.7282321899736153E-2</c:v>
                </c:pt>
                <c:pt idx="23">
                  <c:v>6.7282321899736153E-2</c:v>
                </c:pt>
                <c:pt idx="24">
                  <c:v>6.7282321899736153E-2</c:v>
                </c:pt>
                <c:pt idx="25">
                  <c:v>6.7282321899736153E-2</c:v>
                </c:pt>
                <c:pt idx="26">
                  <c:v>6.7282321899736153E-2</c:v>
                </c:pt>
                <c:pt idx="27">
                  <c:v>6.7282321899736153E-2</c:v>
                </c:pt>
                <c:pt idx="28">
                  <c:v>6.7282321899736153E-2</c:v>
                </c:pt>
                <c:pt idx="29">
                  <c:v>6.7282321899736153E-2</c:v>
                </c:pt>
                <c:pt idx="30">
                  <c:v>6.7282321899736153E-2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EB0-4906-AAC9-3B3205FD2351}"/>
            </c:ext>
          </c:extLst>
        </c:ser>
        <c:ser>
          <c:idx val="2"/>
          <c:order val="2"/>
          <c:tx>
            <c:strRef>
              <c:f>'PARETO &amp; NILAI SIGMA'!$AD$42</c:f>
              <c:strCache>
                <c:ptCount val="1"/>
                <c:pt idx="0">
                  <c:v>UCL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'PARETO &amp; NILAI SIGMA'!$AD$43:$AD$73</c:f>
              <c:numCache>
                <c:formatCode>0.0000</c:formatCode>
                <c:ptCount val="31"/>
                <c:pt idx="1">
                  <c:v>8.6584096660843685E-2</c:v>
                </c:pt>
                <c:pt idx="2">
                  <c:v>8.6584096660843685E-2</c:v>
                </c:pt>
                <c:pt idx="3">
                  <c:v>8.6584096660843685E-2</c:v>
                </c:pt>
                <c:pt idx="4">
                  <c:v>8.6584096660843685E-2</c:v>
                </c:pt>
                <c:pt idx="5">
                  <c:v>8.6584096660843685E-2</c:v>
                </c:pt>
                <c:pt idx="6">
                  <c:v>8.6584096660843685E-2</c:v>
                </c:pt>
                <c:pt idx="7">
                  <c:v>8.6584096660843685E-2</c:v>
                </c:pt>
                <c:pt idx="8">
                  <c:v>8.6584096660843685E-2</c:v>
                </c:pt>
                <c:pt idx="9">
                  <c:v>8.6584096660843685E-2</c:v>
                </c:pt>
                <c:pt idx="10">
                  <c:v>8.6584096660843685E-2</c:v>
                </c:pt>
                <c:pt idx="11">
                  <c:v>8.6584096660843685E-2</c:v>
                </c:pt>
                <c:pt idx="12">
                  <c:v>8.6584096660843685E-2</c:v>
                </c:pt>
                <c:pt idx="13">
                  <c:v>8.6584096660843685E-2</c:v>
                </c:pt>
                <c:pt idx="14">
                  <c:v>8.6584096660843685E-2</c:v>
                </c:pt>
                <c:pt idx="15">
                  <c:v>8.6584096660843685E-2</c:v>
                </c:pt>
                <c:pt idx="16">
                  <c:v>8.6584096660843685E-2</c:v>
                </c:pt>
                <c:pt idx="17">
                  <c:v>8.6584096660843685E-2</c:v>
                </c:pt>
                <c:pt idx="18">
                  <c:v>8.6584096660843685E-2</c:v>
                </c:pt>
                <c:pt idx="19">
                  <c:v>8.6584096660843685E-2</c:v>
                </c:pt>
                <c:pt idx="20">
                  <c:v>8.6584096660843685E-2</c:v>
                </c:pt>
                <c:pt idx="21">
                  <c:v>8.6584096660843685E-2</c:v>
                </c:pt>
                <c:pt idx="22">
                  <c:v>8.6584096660843685E-2</c:v>
                </c:pt>
                <c:pt idx="23">
                  <c:v>8.6584096660843685E-2</c:v>
                </c:pt>
                <c:pt idx="24">
                  <c:v>8.6584096660843685E-2</c:v>
                </c:pt>
                <c:pt idx="25">
                  <c:v>8.6584096660843685E-2</c:v>
                </c:pt>
                <c:pt idx="26">
                  <c:v>8.6584096660843685E-2</c:v>
                </c:pt>
                <c:pt idx="27">
                  <c:v>8.6584096660843685E-2</c:v>
                </c:pt>
                <c:pt idx="28">
                  <c:v>8.6584096660843685E-2</c:v>
                </c:pt>
                <c:pt idx="29">
                  <c:v>8.6584096660843685E-2</c:v>
                </c:pt>
                <c:pt idx="30">
                  <c:v>8.6584096660843685E-2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EB0-4906-AAC9-3B3205FD2351}"/>
            </c:ext>
          </c:extLst>
        </c:ser>
        <c:ser>
          <c:idx val="3"/>
          <c:order val="3"/>
          <c:tx>
            <c:strRef>
              <c:f>'PARETO &amp; NILAI SIGMA'!$AE$42</c:f>
              <c:strCache>
                <c:ptCount val="1"/>
                <c:pt idx="0">
                  <c:v>LCL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'PARETO &amp; NILAI SIGMA'!$AE$43:$AE$73</c:f>
              <c:numCache>
                <c:formatCode>0.0000</c:formatCode>
                <c:ptCount val="31"/>
                <c:pt idx="1">
                  <c:v>4.7980547138628621E-2</c:v>
                </c:pt>
                <c:pt idx="2">
                  <c:v>4.7980547138628621E-2</c:v>
                </c:pt>
                <c:pt idx="3">
                  <c:v>4.7980547138628621E-2</c:v>
                </c:pt>
                <c:pt idx="4">
                  <c:v>4.7980547138628621E-2</c:v>
                </c:pt>
                <c:pt idx="5">
                  <c:v>4.7980547138628621E-2</c:v>
                </c:pt>
                <c:pt idx="6">
                  <c:v>4.7980547138628621E-2</c:v>
                </c:pt>
                <c:pt idx="7">
                  <c:v>4.7980547138628621E-2</c:v>
                </c:pt>
                <c:pt idx="8">
                  <c:v>4.7980547138628621E-2</c:v>
                </c:pt>
                <c:pt idx="9">
                  <c:v>4.7980547138628621E-2</c:v>
                </c:pt>
                <c:pt idx="10">
                  <c:v>4.7980547138628621E-2</c:v>
                </c:pt>
                <c:pt idx="11">
                  <c:v>4.7980547138628621E-2</c:v>
                </c:pt>
                <c:pt idx="12">
                  <c:v>4.7980547138628621E-2</c:v>
                </c:pt>
                <c:pt idx="13">
                  <c:v>4.7980547138628621E-2</c:v>
                </c:pt>
                <c:pt idx="14">
                  <c:v>4.7980547138628621E-2</c:v>
                </c:pt>
                <c:pt idx="15">
                  <c:v>4.7980547138628621E-2</c:v>
                </c:pt>
                <c:pt idx="16">
                  <c:v>4.7980547138628621E-2</c:v>
                </c:pt>
                <c:pt idx="17">
                  <c:v>4.7980547138628621E-2</c:v>
                </c:pt>
                <c:pt idx="18">
                  <c:v>4.7980547138628621E-2</c:v>
                </c:pt>
                <c:pt idx="19">
                  <c:v>4.7980547138628621E-2</c:v>
                </c:pt>
                <c:pt idx="20">
                  <c:v>4.7980547138628621E-2</c:v>
                </c:pt>
                <c:pt idx="21">
                  <c:v>4.7980547138628621E-2</c:v>
                </c:pt>
                <c:pt idx="22">
                  <c:v>4.7980547138628621E-2</c:v>
                </c:pt>
                <c:pt idx="23">
                  <c:v>4.7980547138628621E-2</c:v>
                </c:pt>
                <c:pt idx="24">
                  <c:v>4.7980547138628621E-2</c:v>
                </c:pt>
                <c:pt idx="25">
                  <c:v>4.7980547138628621E-2</c:v>
                </c:pt>
                <c:pt idx="26">
                  <c:v>4.7980547138628621E-2</c:v>
                </c:pt>
                <c:pt idx="27">
                  <c:v>4.7980547138628621E-2</c:v>
                </c:pt>
                <c:pt idx="28">
                  <c:v>4.7980547138628621E-2</c:v>
                </c:pt>
                <c:pt idx="29">
                  <c:v>4.7980547138628621E-2</c:v>
                </c:pt>
                <c:pt idx="30">
                  <c:v>4.7980547138628621E-2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EB0-4906-AAC9-3B3205FD23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9856048"/>
        <c:axId val="279857008"/>
      </c:lineChart>
      <c:catAx>
        <c:axId val="27985604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279857008"/>
        <c:crosses val="autoZero"/>
        <c:auto val="1"/>
        <c:lblAlgn val="ctr"/>
        <c:lblOffset val="100"/>
        <c:noMultiLvlLbl val="0"/>
      </c:catAx>
      <c:valAx>
        <c:axId val="279857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279856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4885</xdr:colOff>
      <xdr:row>133</xdr:row>
      <xdr:rowOff>176821</xdr:rowOff>
    </xdr:from>
    <xdr:to>
      <xdr:col>17</xdr:col>
      <xdr:colOff>654538</xdr:colOff>
      <xdr:row>154</xdr:row>
      <xdr:rowOff>175845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2DE2260C-AF11-B4D9-90B9-4DC12ED1794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337343</xdr:colOff>
      <xdr:row>55</xdr:row>
      <xdr:rowOff>96837</xdr:rowOff>
    </xdr:from>
    <xdr:to>
      <xdr:col>4</xdr:col>
      <xdr:colOff>561378</xdr:colOff>
      <xdr:row>74</xdr:row>
      <xdr:rowOff>39687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974C1B9-9289-B466-8584-0F8DA74488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22</xdr:col>
      <xdr:colOff>14653</xdr:colOff>
      <xdr:row>79</xdr:row>
      <xdr:rowOff>69360</xdr:rowOff>
    </xdr:from>
    <xdr:to>
      <xdr:col>30</xdr:col>
      <xdr:colOff>351692</xdr:colOff>
      <xdr:row>102</xdr:row>
      <xdr:rowOff>166075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553C8CB-0BFA-24CE-B9C2-82550B531BC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E3DA85-65A7-4FD6-9BC9-05C25E67A459}">
  <dimension ref="A1:AA109"/>
  <sheetViews>
    <sheetView topLeftCell="O49" zoomScale="90" zoomScaleNormal="90" workbookViewId="0">
      <selection activeCell="T60" sqref="T60"/>
    </sheetView>
  </sheetViews>
  <sheetFormatPr defaultRowHeight="14.5" x14ac:dyDescent="0.35"/>
  <cols>
    <col min="1" max="1" width="40.7265625" customWidth="1"/>
    <col min="4" max="4" width="51.26953125" customWidth="1"/>
    <col min="5" max="5" width="17.81640625" customWidth="1"/>
    <col min="8" max="8" width="62.81640625" customWidth="1"/>
    <col min="9" max="9" width="16.1796875" customWidth="1"/>
    <col min="10" max="10" width="14.7265625" customWidth="1"/>
    <col min="11" max="11" width="18.453125" customWidth="1"/>
    <col min="12" max="12" width="30.6328125" customWidth="1"/>
    <col min="13" max="13" width="33.453125" customWidth="1"/>
    <col min="14" max="14" width="23.1796875" customWidth="1"/>
    <col min="20" max="20" width="59.26953125" customWidth="1"/>
    <col min="21" max="21" width="19.453125" customWidth="1"/>
    <col min="22" max="22" width="25.36328125" customWidth="1"/>
    <col min="23" max="23" width="16.90625" customWidth="1"/>
    <col min="24" max="24" width="27.26953125" customWidth="1"/>
    <col min="25" max="25" width="28.36328125" customWidth="1"/>
    <col min="26" max="26" width="15.90625" customWidth="1"/>
    <col min="27" max="27" width="21.6328125" customWidth="1"/>
  </cols>
  <sheetData>
    <row r="1" spans="1:23" x14ac:dyDescent="0.35">
      <c r="A1" s="43" t="s">
        <v>41</v>
      </c>
      <c r="D1" s="29" t="s">
        <v>74</v>
      </c>
      <c r="H1" s="38"/>
      <c r="I1" s="21"/>
      <c r="J1" s="21"/>
      <c r="K1" s="21"/>
      <c r="L1" s="21"/>
      <c r="M1" s="11" t="s">
        <v>116</v>
      </c>
      <c r="N1" s="93">
        <f>'PARETO &amp; NILAI SIGMA'!N117</f>
        <v>49.533333333333331</v>
      </c>
      <c r="T1" s="34" t="s">
        <v>120</v>
      </c>
    </row>
    <row r="2" spans="1:23" x14ac:dyDescent="0.35">
      <c r="A2" s="41" t="s">
        <v>45</v>
      </c>
      <c r="D2" s="7" t="s">
        <v>75</v>
      </c>
      <c r="E2" s="7" t="s">
        <v>25</v>
      </c>
      <c r="H2" s="115" t="s">
        <v>149</v>
      </c>
      <c r="I2" s="38"/>
      <c r="J2" s="38"/>
      <c r="K2" s="38"/>
      <c r="L2" s="38"/>
      <c r="M2" s="94" t="s">
        <v>117</v>
      </c>
      <c r="N2" s="93">
        <f>I47</f>
        <v>1614</v>
      </c>
    </row>
    <row r="3" spans="1:23" ht="29" x14ac:dyDescent="0.35">
      <c r="A3" s="42" t="s">
        <v>64</v>
      </c>
      <c r="D3" s="15" t="str">
        <f>A2</f>
        <v xml:space="preserve">Pemotongan plat besi </v>
      </c>
      <c r="E3" s="15">
        <v>1</v>
      </c>
      <c r="F3" s="5"/>
      <c r="H3" s="38"/>
      <c r="I3" s="38"/>
      <c r="J3" s="38"/>
      <c r="K3" s="20"/>
      <c r="L3" s="20"/>
      <c r="M3" s="11" t="s">
        <v>118</v>
      </c>
      <c r="N3" s="95">
        <v>7</v>
      </c>
      <c r="O3">
        <v>420</v>
      </c>
      <c r="T3" s="105" t="s">
        <v>121</v>
      </c>
      <c r="U3" s="6"/>
      <c r="V3" s="6"/>
    </row>
    <row r="4" spans="1:23" x14ac:dyDescent="0.35">
      <c r="A4" s="42" t="s">
        <v>65</v>
      </c>
      <c r="D4" s="15" t="str">
        <f t="shared" ref="D4:D10" si="0">A3</f>
        <v>Pencetakan plat besi menjadi komponen utama</v>
      </c>
      <c r="E4" s="15">
        <v>13</v>
      </c>
      <c r="F4" s="5"/>
      <c r="H4" s="43" t="s">
        <v>42</v>
      </c>
      <c r="I4" s="91"/>
      <c r="J4" s="38"/>
      <c r="K4" s="20"/>
      <c r="L4" s="20"/>
      <c r="M4" s="11" t="s">
        <v>119</v>
      </c>
      <c r="N4" s="95">
        <v>1</v>
      </c>
      <c r="T4" t="s">
        <v>126</v>
      </c>
    </row>
    <row r="5" spans="1:23" x14ac:dyDescent="0.35">
      <c r="A5" s="42" t="s">
        <v>66</v>
      </c>
      <c r="D5" s="15" t="str">
        <f t="shared" si="0"/>
        <v>Pengelasan komponen utama</v>
      </c>
      <c r="E5" s="15">
        <v>6</v>
      </c>
      <c r="F5" s="5"/>
      <c r="H5" s="90" t="s">
        <v>46</v>
      </c>
      <c r="I5" s="40" t="s">
        <v>44</v>
      </c>
      <c r="J5" s="40" t="s">
        <v>43</v>
      </c>
      <c r="K5" s="20"/>
      <c r="L5" s="20"/>
      <c r="M5" s="11" t="s">
        <v>112</v>
      </c>
      <c r="N5" s="100">
        <v>19000</v>
      </c>
    </row>
    <row r="6" spans="1:23" ht="38" customHeight="1" x14ac:dyDescent="0.35">
      <c r="A6" s="42" t="s">
        <v>67</v>
      </c>
      <c r="D6" s="15" t="str">
        <f t="shared" si="0"/>
        <v>Pengecetan komponen utama</v>
      </c>
      <c r="E6" s="15">
        <v>4</v>
      </c>
      <c r="F6" s="5"/>
      <c r="H6" s="15" t="s">
        <v>78</v>
      </c>
      <c r="I6" s="88">
        <v>60</v>
      </c>
      <c r="J6" s="88"/>
      <c r="K6" s="25"/>
      <c r="L6" s="20"/>
      <c r="M6" s="101" t="s">
        <v>113</v>
      </c>
      <c r="N6" s="102">
        <f>E11</f>
        <v>34</v>
      </c>
      <c r="T6" s="13" t="s">
        <v>122</v>
      </c>
      <c r="U6" s="13" t="s">
        <v>123</v>
      </c>
      <c r="V6" s="13" t="s">
        <v>124</v>
      </c>
      <c r="W6" s="13" t="s">
        <v>125</v>
      </c>
    </row>
    <row r="7" spans="1:23" ht="13.5" customHeight="1" x14ac:dyDescent="0.35">
      <c r="A7" s="41" t="s">
        <v>68</v>
      </c>
      <c r="D7" s="15" t="str">
        <f t="shared" si="0"/>
        <v>Perakitan antar komponen utama dan komponen tambahan</v>
      </c>
      <c r="E7" s="15">
        <v>4</v>
      </c>
      <c r="F7" s="5"/>
      <c r="H7" s="15" t="s">
        <v>77</v>
      </c>
      <c r="I7" s="88"/>
      <c r="J7" s="87">
        <v>60</v>
      </c>
      <c r="K7" s="20"/>
      <c r="L7" s="20"/>
      <c r="M7" s="96" t="s">
        <v>114</v>
      </c>
      <c r="N7" s="24">
        <f>P3/N2</f>
        <v>0</v>
      </c>
      <c r="T7" s="1" t="str" cm="1">
        <f t="array" ref="T7:T14">D3:D10</f>
        <v xml:space="preserve">Pemotongan plat besi </v>
      </c>
      <c r="U7" s="1">
        <f>E3</f>
        <v>1</v>
      </c>
      <c r="V7" s="103">
        <f>$N$5</f>
        <v>19000</v>
      </c>
      <c r="W7" s="1">
        <f>$N$3</f>
        <v>7</v>
      </c>
    </row>
    <row r="8" spans="1:23" ht="26" customHeight="1" x14ac:dyDescent="0.35">
      <c r="A8" s="41" t="s">
        <v>69</v>
      </c>
      <c r="D8" s="15" t="str">
        <f t="shared" si="0"/>
        <v>Pengujian produk jadi</v>
      </c>
      <c r="E8" s="15">
        <v>2</v>
      </c>
      <c r="F8" s="20"/>
      <c r="H8" s="16" t="s">
        <v>85</v>
      </c>
      <c r="I8" s="88">
        <v>30</v>
      </c>
      <c r="J8" s="88"/>
      <c r="K8" s="20"/>
      <c r="L8" s="20"/>
      <c r="M8" s="101" t="s">
        <v>115</v>
      </c>
      <c r="N8" s="114">
        <f>N7*N6</f>
        <v>0</v>
      </c>
      <c r="T8" s="1" t="str">
        <v>Pencetakan plat besi menjadi komponen utama</v>
      </c>
      <c r="U8" s="1">
        <f t="shared" ref="U8:U14" si="1">E4</f>
        <v>13</v>
      </c>
      <c r="V8" s="103">
        <f t="shared" ref="V8:V14" si="2">$N$5</f>
        <v>19000</v>
      </c>
      <c r="W8" s="1">
        <f t="shared" ref="W8:W14" si="3">$N$3</f>
        <v>7</v>
      </c>
    </row>
    <row r="9" spans="1:23" ht="23" customHeight="1" x14ac:dyDescent="0.35">
      <c r="A9" s="41" t="s">
        <v>70</v>
      </c>
      <c r="D9" s="15" t="str">
        <f t="shared" si="0"/>
        <v>Pengecekan kualitas produk jadi</v>
      </c>
      <c r="E9" s="15">
        <v>2</v>
      </c>
      <c r="F9" s="20"/>
      <c r="H9" s="37" t="s">
        <v>88</v>
      </c>
      <c r="I9" s="88"/>
      <c r="J9" s="87">
        <v>11</v>
      </c>
      <c r="K9" s="69">
        <f>SUM($J$9:$J$34)/60</f>
        <v>5.0166666666666666</v>
      </c>
      <c r="L9" s="69">
        <f>SUM($J$9:$J$34)</f>
        <v>301</v>
      </c>
      <c r="T9" s="1" t="str">
        <v>Pengelasan komponen utama</v>
      </c>
      <c r="U9" s="1">
        <f t="shared" si="1"/>
        <v>6</v>
      </c>
      <c r="V9" s="103">
        <f t="shared" si="2"/>
        <v>19000</v>
      </c>
      <c r="W9" s="1">
        <f t="shared" si="3"/>
        <v>7</v>
      </c>
    </row>
    <row r="10" spans="1:23" x14ac:dyDescent="0.35">
      <c r="A10" s="20"/>
      <c r="D10" s="15" t="str">
        <f t="shared" si="0"/>
        <v>Pengemasan produk jadi</v>
      </c>
      <c r="E10" s="15">
        <v>2</v>
      </c>
      <c r="F10" s="5"/>
      <c r="H10" s="33" t="s">
        <v>87</v>
      </c>
      <c r="I10" s="88"/>
      <c r="J10" s="87">
        <v>10</v>
      </c>
      <c r="K10" s="20"/>
      <c r="L10" s="20"/>
      <c r="T10" s="1" t="str">
        <v>Pengecetan komponen utama</v>
      </c>
      <c r="U10" s="1">
        <f t="shared" si="1"/>
        <v>4</v>
      </c>
      <c r="V10" s="103">
        <f t="shared" si="2"/>
        <v>19000</v>
      </c>
      <c r="W10" s="1">
        <f t="shared" si="3"/>
        <v>7</v>
      </c>
    </row>
    <row r="11" spans="1:23" x14ac:dyDescent="0.35">
      <c r="A11" s="20"/>
      <c r="D11" s="13" t="s">
        <v>76</v>
      </c>
      <c r="E11" s="7">
        <f>SUM(E2:E10)</f>
        <v>34</v>
      </c>
      <c r="F11" s="5"/>
      <c r="H11" s="33" t="s">
        <v>104</v>
      </c>
      <c r="I11" s="88"/>
      <c r="J11" s="87">
        <v>16</v>
      </c>
      <c r="K11" s="69"/>
      <c r="L11" s="5"/>
      <c r="T11" s="1" t="str">
        <v>Perakitan antar komponen utama dan komponen tambahan</v>
      </c>
      <c r="U11" s="1">
        <f t="shared" si="1"/>
        <v>4</v>
      </c>
      <c r="V11" s="103">
        <f t="shared" si="2"/>
        <v>19000</v>
      </c>
      <c r="W11" s="1">
        <f t="shared" si="3"/>
        <v>7</v>
      </c>
    </row>
    <row r="12" spans="1:23" x14ac:dyDescent="0.35">
      <c r="A12" s="20"/>
      <c r="D12" s="38"/>
      <c r="E12" s="3"/>
      <c r="H12" s="33" t="s">
        <v>24</v>
      </c>
      <c r="I12" s="88"/>
      <c r="J12" s="87">
        <v>10</v>
      </c>
      <c r="K12" s="20"/>
      <c r="L12" s="5"/>
      <c r="T12" s="1" t="str">
        <v>Pengujian produk jadi</v>
      </c>
      <c r="U12" s="1">
        <f t="shared" si="1"/>
        <v>2</v>
      </c>
      <c r="V12" s="103">
        <f t="shared" si="2"/>
        <v>19000</v>
      </c>
      <c r="W12" s="1">
        <f t="shared" si="3"/>
        <v>7</v>
      </c>
    </row>
    <row r="13" spans="1:23" x14ac:dyDescent="0.35">
      <c r="A13" s="20"/>
      <c r="D13" s="20"/>
      <c r="E13" s="3"/>
      <c r="H13" s="33" t="s">
        <v>90</v>
      </c>
      <c r="I13" s="88"/>
      <c r="J13" s="87">
        <v>10</v>
      </c>
      <c r="K13" s="38"/>
      <c r="L13" s="5"/>
      <c r="T13" s="1" t="str">
        <v>Pengecekan kualitas produk jadi</v>
      </c>
      <c r="U13" s="1">
        <f t="shared" si="1"/>
        <v>2</v>
      </c>
      <c r="V13" s="103">
        <f t="shared" si="2"/>
        <v>19000</v>
      </c>
      <c r="W13" s="1">
        <f t="shared" si="3"/>
        <v>7</v>
      </c>
    </row>
    <row r="14" spans="1:23" x14ac:dyDescent="0.35">
      <c r="D14" s="3"/>
      <c r="E14" s="6"/>
      <c r="H14" s="33" t="s">
        <v>89</v>
      </c>
      <c r="I14" s="88"/>
      <c r="J14" s="87">
        <v>11</v>
      </c>
      <c r="K14" s="28"/>
      <c r="L14" s="5"/>
      <c r="T14" s="1" t="str">
        <v>Pengemasan produk jadi</v>
      </c>
      <c r="U14" s="1">
        <f t="shared" si="1"/>
        <v>2</v>
      </c>
      <c r="V14" s="103">
        <f t="shared" si="2"/>
        <v>19000</v>
      </c>
      <c r="W14" s="1">
        <f t="shared" si="3"/>
        <v>7</v>
      </c>
    </row>
    <row r="15" spans="1:23" x14ac:dyDescent="0.35">
      <c r="D15" s="20"/>
      <c r="H15" s="33" t="s">
        <v>91</v>
      </c>
      <c r="I15" s="2"/>
      <c r="J15" s="89">
        <v>9</v>
      </c>
      <c r="K15" s="74"/>
      <c r="L15" s="5"/>
    </row>
    <row r="16" spans="1:23" x14ac:dyDescent="0.35">
      <c r="D16" s="20"/>
      <c r="H16" s="39" t="s">
        <v>79</v>
      </c>
      <c r="I16" s="2"/>
      <c r="J16" s="89">
        <v>10</v>
      </c>
      <c r="L16" s="5"/>
    </row>
    <row r="17" spans="4:25" x14ac:dyDescent="0.35">
      <c r="D17" s="5"/>
      <c r="H17" s="84" t="s">
        <v>80</v>
      </c>
      <c r="I17" s="2"/>
      <c r="J17" s="89">
        <v>15</v>
      </c>
      <c r="L17" s="20"/>
      <c r="T17" s="6" t="s">
        <v>127</v>
      </c>
    </row>
    <row r="18" spans="4:25" x14ac:dyDescent="0.35">
      <c r="D18" s="5"/>
      <c r="H18" s="84" t="s">
        <v>83</v>
      </c>
      <c r="I18" s="2"/>
      <c r="J18" s="89">
        <v>11</v>
      </c>
      <c r="L18" s="5"/>
      <c r="T18" s="7" t="s">
        <v>128</v>
      </c>
      <c r="U18" s="7" t="s">
        <v>123</v>
      </c>
      <c r="V18" s="7" t="s">
        <v>124</v>
      </c>
      <c r="W18" s="7" t="s">
        <v>125</v>
      </c>
      <c r="X18" s="7" t="s">
        <v>129</v>
      </c>
      <c r="Y18" s="7" t="s">
        <v>138</v>
      </c>
    </row>
    <row r="19" spans="4:25" x14ac:dyDescent="0.35">
      <c r="D19" s="5"/>
      <c r="H19" s="84" t="s">
        <v>82</v>
      </c>
      <c r="I19" s="2"/>
      <c r="J19" s="89">
        <v>10</v>
      </c>
      <c r="L19" s="5"/>
      <c r="T19" s="131" t="str">
        <f>T10</f>
        <v>Pengecetan komponen utama</v>
      </c>
      <c r="U19" s="131">
        <f>U10</f>
        <v>4</v>
      </c>
      <c r="V19" s="128">
        <f>V7</f>
        <v>19000</v>
      </c>
      <c r="W19" s="131">
        <f>W10</f>
        <v>7</v>
      </c>
      <c r="X19" s="128">
        <f>U19*V19*W19</f>
        <v>532000</v>
      </c>
      <c r="Y19" s="128">
        <f>X19*30</f>
        <v>15960000</v>
      </c>
    </row>
    <row r="20" spans="4:25" x14ac:dyDescent="0.35">
      <c r="D20" s="5"/>
      <c r="H20" s="84" t="s">
        <v>81</v>
      </c>
      <c r="I20" s="2"/>
      <c r="J20" s="89">
        <v>11</v>
      </c>
      <c r="L20" s="5"/>
      <c r="T20" s="132"/>
      <c r="U20" s="132"/>
      <c r="V20" s="129"/>
      <c r="W20" s="132"/>
      <c r="X20" s="129"/>
      <c r="Y20" s="129"/>
    </row>
    <row r="21" spans="4:25" x14ac:dyDescent="0.35">
      <c r="D21" s="5"/>
      <c r="H21" s="84" t="s">
        <v>84</v>
      </c>
      <c r="I21" s="2"/>
      <c r="J21" s="89">
        <v>10</v>
      </c>
      <c r="L21" s="5"/>
      <c r="T21" s="132"/>
      <c r="U21" s="132"/>
      <c r="V21" s="129"/>
      <c r="W21" s="132"/>
      <c r="X21" s="129"/>
      <c r="Y21" s="129"/>
    </row>
    <row r="22" spans="4:25" x14ac:dyDescent="0.35">
      <c r="D22" s="5"/>
      <c r="H22" s="84" t="s">
        <v>110</v>
      </c>
      <c r="I22" s="2"/>
      <c r="J22" s="89">
        <v>15</v>
      </c>
      <c r="L22" s="5"/>
      <c r="T22" s="132"/>
      <c r="U22" s="132"/>
      <c r="V22" s="129"/>
      <c r="W22" s="132"/>
      <c r="X22" s="129"/>
      <c r="Y22" s="129"/>
    </row>
    <row r="23" spans="4:25" x14ac:dyDescent="0.35">
      <c r="D23" s="5"/>
      <c r="H23" s="86" t="s">
        <v>86</v>
      </c>
      <c r="I23" s="2"/>
      <c r="J23" s="89">
        <v>10</v>
      </c>
      <c r="L23" s="5"/>
      <c r="T23" s="133"/>
      <c r="U23" s="133"/>
      <c r="V23" s="130"/>
      <c r="W23" s="133"/>
      <c r="X23" s="130"/>
      <c r="Y23" s="130"/>
    </row>
    <row r="24" spans="4:25" x14ac:dyDescent="0.35">
      <c r="D24" s="5"/>
      <c r="H24" s="86" t="s">
        <v>105</v>
      </c>
      <c r="I24" s="2"/>
      <c r="J24" s="89">
        <v>13</v>
      </c>
      <c r="L24" s="5"/>
      <c r="T24" s="127" t="s">
        <v>76</v>
      </c>
      <c r="U24" s="127"/>
      <c r="V24" s="127"/>
      <c r="W24" s="127"/>
      <c r="X24" s="104">
        <f>SUM(X19:X23)</f>
        <v>532000</v>
      </c>
      <c r="Y24" s="104">
        <f>SUM(Y19:Y23)</f>
        <v>15960000</v>
      </c>
    </row>
    <row r="25" spans="4:25" x14ac:dyDescent="0.35">
      <c r="D25" s="5"/>
      <c r="H25" s="86" t="s">
        <v>106</v>
      </c>
      <c r="I25" s="2"/>
      <c r="J25" s="89">
        <v>14</v>
      </c>
      <c r="K25" s="5"/>
      <c r="L25" s="5"/>
    </row>
    <row r="26" spans="4:25" x14ac:dyDescent="0.35">
      <c r="H26" s="85" t="s">
        <v>92</v>
      </c>
      <c r="I26" s="2"/>
      <c r="J26" s="89">
        <v>10</v>
      </c>
      <c r="K26" s="5"/>
      <c r="L26" s="5"/>
      <c r="T26" s="6" t="s">
        <v>130</v>
      </c>
    </row>
    <row r="27" spans="4:25" x14ac:dyDescent="0.35">
      <c r="H27" s="85" t="s">
        <v>93</v>
      </c>
      <c r="I27" s="2"/>
      <c r="J27" s="89">
        <v>11</v>
      </c>
      <c r="K27" s="5"/>
      <c r="L27" s="5"/>
      <c r="T27" s="7" t="s">
        <v>131</v>
      </c>
      <c r="U27" s="7" t="s">
        <v>123</v>
      </c>
      <c r="V27" s="7" t="s">
        <v>124</v>
      </c>
      <c r="W27" s="7" t="s">
        <v>125</v>
      </c>
      <c r="X27" s="7" t="s">
        <v>129</v>
      </c>
      <c r="Y27" s="7" t="s">
        <v>137</v>
      </c>
    </row>
    <row r="28" spans="4:25" x14ac:dyDescent="0.35">
      <c r="H28" s="9" t="s">
        <v>94</v>
      </c>
      <c r="I28" s="2"/>
      <c r="J28" s="89">
        <v>10</v>
      </c>
      <c r="K28" s="5"/>
      <c r="L28" s="5"/>
      <c r="T28" s="131" t="str">
        <f>T9</f>
        <v>Pengelasan komponen utama</v>
      </c>
      <c r="U28" s="131">
        <f>U9</f>
        <v>6</v>
      </c>
      <c r="V28" s="128">
        <f>V9</f>
        <v>19000</v>
      </c>
      <c r="W28" s="131">
        <f>$N$3</f>
        <v>7</v>
      </c>
      <c r="X28" s="128">
        <f>$U$28*$V$28*$W$28</f>
        <v>798000</v>
      </c>
      <c r="Y28" s="128">
        <f>X28*30</f>
        <v>23940000</v>
      </c>
    </row>
    <row r="29" spans="4:25" x14ac:dyDescent="0.35">
      <c r="H29" s="9" t="s">
        <v>95</v>
      </c>
      <c r="I29" s="2"/>
      <c r="J29" s="89">
        <v>14</v>
      </c>
      <c r="K29" s="5"/>
      <c r="L29" s="5"/>
      <c r="T29" s="132"/>
      <c r="U29" s="132"/>
      <c r="V29" s="129"/>
      <c r="W29" s="132"/>
      <c r="X29" s="129"/>
      <c r="Y29" s="129"/>
    </row>
    <row r="30" spans="4:25" x14ac:dyDescent="0.35">
      <c r="H30" s="9" t="s">
        <v>107</v>
      </c>
      <c r="I30" s="2"/>
      <c r="J30" s="89">
        <v>15</v>
      </c>
      <c r="K30" s="5"/>
      <c r="L30" s="5"/>
      <c r="T30" s="132"/>
      <c r="U30" s="132"/>
      <c r="V30" s="129"/>
      <c r="W30" s="132"/>
      <c r="X30" s="129"/>
      <c r="Y30" s="129"/>
    </row>
    <row r="31" spans="4:25" x14ac:dyDescent="0.35">
      <c r="H31" s="85" t="s">
        <v>96</v>
      </c>
      <c r="I31" s="2"/>
      <c r="J31" s="89">
        <v>10</v>
      </c>
      <c r="K31" s="5"/>
      <c r="L31" s="5"/>
      <c r="T31" s="132"/>
      <c r="U31" s="132"/>
      <c r="V31" s="129"/>
      <c r="W31" s="132"/>
      <c r="X31" s="129"/>
      <c r="Y31" s="129"/>
    </row>
    <row r="32" spans="4:25" x14ac:dyDescent="0.35">
      <c r="H32" s="85" t="s">
        <v>108</v>
      </c>
      <c r="I32" s="2"/>
      <c r="J32" s="89">
        <v>13</v>
      </c>
      <c r="K32" s="20"/>
      <c r="L32" s="5"/>
      <c r="T32" s="132"/>
      <c r="U32" s="132"/>
      <c r="V32" s="129"/>
      <c r="W32" s="132"/>
      <c r="X32" s="129"/>
      <c r="Y32" s="129"/>
    </row>
    <row r="33" spans="4:27" x14ac:dyDescent="0.35">
      <c r="H33" s="84" t="s">
        <v>97</v>
      </c>
      <c r="I33" s="2"/>
      <c r="J33" s="89">
        <v>10</v>
      </c>
      <c r="K33" s="5"/>
      <c r="L33" s="5"/>
      <c r="T33" s="133"/>
      <c r="U33" s="133"/>
      <c r="V33" s="130"/>
      <c r="W33" s="133"/>
      <c r="X33" s="130"/>
      <c r="Y33" s="130"/>
    </row>
    <row r="34" spans="4:27" x14ac:dyDescent="0.35">
      <c r="H34" s="84" t="s">
        <v>109</v>
      </c>
      <c r="I34" s="2"/>
      <c r="J34" s="89">
        <v>12</v>
      </c>
      <c r="K34" s="5"/>
      <c r="L34" s="5"/>
      <c r="T34" s="127" t="s">
        <v>23</v>
      </c>
      <c r="U34" s="127"/>
      <c r="V34" s="127"/>
      <c r="W34" s="127"/>
      <c r="X34" s="104">
        <f>SUM(X28:X33)</f>
        <v>798000</v>
      </c>
      <c r="Y34" s="104">
        <f>SUM(Y28:Y33)</f>
        <v>23940000</v>
      </c>
    </row>
    <row r="35" spans="4:27" x14ac:dyDescent="0.35">
      <c r="H35" s="1" t="s">
        <v>98</v>
      </c>
      <c r="I35" s="2">
        <v>60</v>
      </c>
      <c r="J35" s="2"/>
      <c r="K35" s="5"/>
      <c r="L35" s="5"/>
    </row>
    <row r="36" spans="4:27" x14ac:dyDescent="0.35">
      <c r="H36" s="1" t="s">
        <v>65</v>
      </c>
      <c r="I36" s="2"/>
      <c r="J36" s="89">
        <v>300</v>
      </c>
      <c r="K36" s="5"/>
      <c r="L36" s="5"/>
      <c r="T36" s="6"/>
    </row>
    <row r="37" spans="4:27" x14ac:dyDescent="0.35">
      <c r="H37" s="1" t="s">
        <v>99</v>
      </c>
      <c r="I37" s="2">
        <v>110</v>
      </c>
      <c r="J37" s="2"/>
      <c r="K37" s="5"/>
      <c r="L37" s="5"/>
    </row>
    <row r="38" spans="4:27" x14ac:dyDescent="0.35">
      <c r="H38" s="1" t="s">
        <v>66</v>
      </c>
      <c r="I38" s="2"/>
      <c r="J38" s="89">
        <v>360</v>
      </c>
      <c r="K38" s="5"/>
      <c r="L38" s="5"/>
    </row>
    <row r="39" spans="4:27" x14ac:dyDescent="0.35">
      <c r="H39" s="1" t="s">
        <v>100</v>
      </c>
      <c r="I39" s="2">
        <v>120</v>
      </c>
      <c r="J39" s="2"/>
      <c r="K39" s="5"/>
      <c r="L39" s="5"/>
      <c r="T39" s="106" t="s">
        <v>132</v>
      </c>
    </row>
    <row r="40" spans="4:27" x14ac:dyDescent="0.35">
      <c r="H40" s="1" t="s">
        <v>101</v>
      </c>
      <c r="I40" s="2"/>
      <c r="J40" s="89">
        <v>120</v>
      </c>
      <c r="K40" s="5"/>
      <c r="L40" s="5"/>
      <c r="T40" t="s">
        <v>133</v>
      </c>
    </row>
    <row r="41" spans="4:27" x14ac:dyDescent="0.35">
      <c r="H41" s="1" t="s">
        <v>150</v>
      </c>
      <c r="I41" s="2">
        <v>10</v>
      </c>
      <c r="J41" s="2"/>
      <c r="K41" s="5"/>
      <c r="L41" s="5"/>
    </row>
    <row r="42" spans="4:27" x14ac:dyDescent="0.35">
      <c r="H42" s="1" t="s">
        <v>68</v>
      </c>
      <c r="I42" s="2"/>
      <c r="J42" s="89">
        <v>30</v>
      </c>
      <c r="L42" s="5"/>
      <c r="T42" s="13" t="s">
        <v>134</v>
      </c>
      <c r="U42" s="13" t="s">
        <v>140</v>
      </c>
      <c r="V42" s="13" t="s">
        <v>135</v>
      </c>
      <c r="W42" s="13" t="s">
        <v>136</v>
      </c>
      <c r="X42" s="13" t="s">
        <v>142</v>
      </c>
      <c r="Y42" s="13" t="s">
        <v>141</v>
      </c>
      <c r="Z42" s="13" t="s">
        <v>10</v>
      </c>
      <c r="AA42" s="13" t="s">
        <v>143</v>
      </c>
    </row>
    <row r="43" spans="4:27" x14ac:dyDescent="0.35">
      <c r="H43" s="1" t="s">
        <v>69</v>
      </c>
      <c r="I43" s="2">
        <v>30</v>
      </c>
      <c r="J43" s="2"/>
      <c r="K43" s="26"/>
      <c r="L43" s="5"/>
      <c r="T43" s="15" t="s">
        <v>139</v>
      </c>
      <c r="U43" s="15" t="s">
        <v>40</v>
      </c>
      <c r="V43" s="15" t="s">
        <v>47</v>
      </c>
      <c r="W43" s="108">
        <v>34000</v>
      </c>
      <c r="X43" s="15">
        <v>3.5999999999999997E-2</v>
      </c>
      <c r="Y43" s="108">
        <f>W43*X43</f>
        <v>1224</v>
      </c>
      <c r="Z43" s="15">
        <v>82</v>
      </c>
      <c r="AA43" s="109">
        <f>Y43*Z43</f>
        <v>100368</v>
      </c>
    </row>
    <row r="44" spans="4:27" x14ac:dyDescent="0.35">
      <c r="D44" s="20"/>
      <c r="H44" s="1" t="s">
        <v>70</v>
      </c>
      <c r="I44" s="2">
        <v>3</v>
      </c>
      <c r="J44" s="2"/>
      <c r="K44" s="26"/>
      <c r="L44" s="5"/>
      <c r="T44" s="1" t="s">
        <v>147</v>
      </c>
      <c r="U44" s="1" t="s">
        <v>148</v>
      </c>
      <c r="V44" s="1" t="s">
        <v>148</v>
      </c>
      <c r="W44" s="1" t="s">
        <v>148</v>
      </c>
      <c r="X44" s="1" t="s">
        <v>148</v>
      </c>
      <c r="Y44" s="1" t="s">
        <v>148</v>
      </c>
      <c r="Z44" s="1">
        <v>31</v>
      </c>
      <c r="AA44" s="1" t="s">
        <v>148</v>
      </c>
    </row>
    <row r="45" spans="4:27" x14ac:dyDescent="0.35">
      <c r="D45" s="20"/>
      <c r="H45" s="1" t="s">
        <v>102</v>
      </c>
      <c r="I45" s="2">
        <v>20</v>
      </c>
      <c r="J45" s="117"/>
      <c r="K45" s="26">
        <f>SUM(I43:I45)</f>
        <v>53</v>
      </c>
      <c r="L45" s="5"/>
      <c r="Z45" s="5">
        <f>SUM(Z43:Z44)</f>
        <v>113</v>
      </c>
    </row>
    <row r="46" spans="4:27" x14ac:dyDescent="0.35">
      <c r="D46" s="20"/>
      <c r="H46" s="92"/>
      <c r="I46" s="98">
        <f>SUM(I6:I45)</f>
        <v>443</v>
      </c>
      <c r="J46" s="98">
        <f>SUM(J6:J44)</f>
        <v>1171</v>
      </c>
      <c r="K46" s="97"/>
      <c r="T46" s="38"/>
      <c r="U46" s="38"/>
      <c r="V46" s="38"/>
      <c r="W46" s="38"/>
      <c r="X46" s="45"/>
      <c r="Y46" s="27"/>
      <c r="Z46" s="38"/>
    </row>
    <row r="47" spans="4:27" x14ac:dyDescent="0.35">
      <c r="D47" s="20"/>
      <c r="H47" s="92" t="s">
        <v>103</v>
      </c>
      <c r="I47" s="98">
        <f>SUM(I46:J46)</f>
        <v>1614</v>
      </c>
      <c r="J47" s="92"/>
      <c r="K47">
        <f>I47/60</f>
        <v>26.9</v>
      </c>
      <c r="T47" s="5"/>
      <c r="U47" s="5"/>
      <c r="V47" s="5"/>
      <c r="W47" s="30"/>
      <c r="X47" s="5"/>
      <c r="Y47" s="30"/>
      <c r="Z47" s="30"/>
    </row>
    <row r="48" spans="4:27" x14ac:dyDescent="0.35">
      <c r="H48" s="92" t="s">
        <v>111</v>
      </c>
      <c r="I48" s="99">
        <f>J46/I47</f>
        <v>0.72552664188351923</v>
      </c>
      <c r="T48" s="106" t="s">
        <v>49</v>
      </c>
      <c r="U48" s="5"/>
      <c r="V48" s="5"/>
      <c r="W48" s="30"/>
      <c r="X48" s="5"/>
      <c r="Y48" s="30"/>
      <c r="Z48" s="107"/>
    </row>
    <row r="49" spans="8:26" x14ac:dyDescent="0.35">
      <c r="I49" s="113"/>
      <c r="J49" s="113"/>
      <c r="T49" s="5" t="s">
        <v>144</v>
      </c>
      <c r="U49" s="5"/>
      <c r="V49" s="5"/>
      <c r="W49" s="30"/>
      <c r="X49" s="5"/>
      <c r="Y49" s="30"/>
      <c r="Z49" s="30"/>
    </row>
    <row r="50" spans="8:26" x14ac:dyDescent="0.35">
      <c r="I50" s="113">
        <f>I46/I47</f>
        <v>0.27447335811648077</v>
      </c>
      <c r="J50" s="113">
        <f>J46/I47</f>
        <v>0.72552664188351923</v>
      </c>
    </row>
    <row r="51" spans="8:26" x14ac:dyDescent="0.35">
      <c r="T51" s="6" t="s">
        <v>145</v>
      </c>
    </row>
    <row r="52" spans="8:26" x14ac:dyDescent="0.35">
      <c r="H52" s="5"/>
      <c r="I52" s="4"/>
      <c r="J52" s="4"/>
      <c r="T52" s="7" t="s">
        <v>1</v>
      </c>
      <c r="U52" s="7" t="s">
        <v>146</v>
      </c>
      <c r="V52" s="7" t="s">
        <v>143</v>
      </c>
      <c r="W52" s="7" t="s">
        <v>0</v>
      </c>
    </row>
    <row r="53" spans="8:26" x14ac:dyDescent="0.35">
      <c r="H53" s="5"/>
      <c r="I53" s="4"/>
      <c r="J53" s="4"/>
      <c r="T53" s="1" t="s">
        <v>139</v>
      </c>
      <c r="U53" s="103">
        <f>Y24</f>
        <v>15960000</v>
      </c>
      <c r="V53" s="103">
        <f>AA43</f>
        <v>100368</v>
      </c>
      <c r="W53" s="103">
        <f>SUM(U53:V53)</f>
        <v>16060368</v>
      </c>
    </row>
    <row r="54" spans="8:26" x14ac:dyDescent="0.35">
      <c r="H54" s="5"/>
      <c r="I54" s="4"/>
      <c r="J54" s="4"/>
      <c r="T54" s="1" t="s">
        <v>147</v>
      </c>
      <c r="U54" s="103">
        <f>Y34</f>
        <v>23940000</v>
      </c>
      <c r="V54" s="103">
        <v>0</v>
      </c>
      <c r="W54" s="103">
        <f t="shared" ref="W54" si="4">SUM(U54:V54)</f>
        <v>23940000</v>
      </c>
    </row>
    <row r="55" spans="8:26" x14ac:dyDescent="0.35">
      <c r="H55" s="5"/>
      <c r="I55" s="4"/>
      <c r="J55" s="4"/>
      <c r="T55" s="127" t="s">
        <v>76</v>
      </c>
      <c r="U55" s="127"/>
      <c r="V55" s="127"/>
      <c r="W55" s="104">
        <f>SUM(W52:W54)</f>
        <v>40000368</v>
      </c>
    </row>
    <row r="56" spans="8:26" x14ac:dyDescent="0.35">
      <c r="H56" s="6"/>
      <c r="I56" s="3"/>
      <c r="J56" s="63"/>
      <c r="T56" s="6"/>
      <c r="U56" s="6"/>
      <c r="V56" s="6"/>
      <c r="W56" s="110"/>
    </row>
    <row r="57" spans="8:26" x14ac:dyDescent="0.35">
      <c r="H57" s="3"/>
      <c r="I57" s="36"/>
      <c r="J57" s="3"/>
    </row>
    <row r="58" spans="8:26" x14ac:dyDescent="0.35">
      <c r="H58" s="3"/>
      <c r="I58" s="116"/>
      <c r="J58" s="3"/>
    </row>
    <row r="59" spans="8:26" ht="15" thickBot="1" x14ac:dyDescent="0.4">
      <c r="H59" s="38"/>
      <c r="I59" s="38"/>
      <c r="J59" s="38"/>
      <c r="T59" s="6" t="s">
        <v>49</v>
      </c>
    </row>
    <row r="60" spans="8:26" ht="15" thickBot="1" x14ac:dyDescent="0.4">
      <c r="H60" s="38"/>
      <c r="I60" s="38"/>
      <c r="J60" s="38"/>
      <c r="T60" s="111">
        <f>W55/Z45</f>
        <v>353985.55752212391</v>
      </c>
    </row>
    <row r="61" spans="8:26" x14ac:dyDescent="0.35">
      <c r="H61" s="115" t="s">
        <v>151</v>
      </c>
      <c r="I61" s="38"/>
      <c r="J61" s="38"/>
    </row>
    <row r="62" spans="8:26" x14ac:dyDescent="0.35">
      <c r="H62" s="38"/>
      <c r="I62" s="38"/>
      <c r="J62" s="38"/>
      <c r="L62" s="11" t="s">
        <v>116</v>
      </c>
      <c r="M62" s="93">
        <f>'PARETO &amp; NILAI SIGMA'!AA37</f>
        <v>3.4</v>
      </c>
    </row>
    <row r="63" spans="8:26" x14ac:dyDescent="0.35">
      <c r="H63" s="43" t="s">
        <v>42</v>
      </c>
      <c r="I63" s="91"/>
      <c r="J63" s="38"/>
      <c r="L63" s="94" t="s">
        <v>117</v>
      </c>
      <c r="M63" s="93">
        <f>I106</f>
        <v>1594</v>
      </c>
      <c r="T63" s="112">
        <f>T60*Z43</f>
        <v>29026815.71681416</v>
      </c>
    </row>
    <row r="64" spans="8:26" x14ac:dyDescent="0.35">
      <c r="H64" s="90" t="s">
        <v>46</v>
      </c>
      <c r="I64" s="40" t="s">
        <v>44</v>
      </c>
      <c r="J64" s="40" t="s">
        <v>43</v>
      </c>
      <c r="L64" s="11" t="s">
        <v>118</v>
      </c>
      <c r="M64" s="95">
        <v>7</v>
      </c>
      <c r="N64">
        <v>420</v>
      </c>
      <c r="T64" s="112">
        <f>T60*Z44</f>
        <v>10973552.283185842</v>
      </c>
    </row>
    <row r="65" spans="8:20" x14ac:dyDescent="0.35">
      <c r="H65" s="15" t="s">
        <v>78</v>
      </c>
      <c r="I65" s="88">
        <v>60</v>
      </c>
      <c r="J65" s="88"/>
      <c r="L65" s="11" t="s">
        <v>119</v>
      </c>
      <c r="M65" s="102">
        <v>1</v>
      </c>
      <c r="T65" s="112">
        <f>SUM(T63:T64)</f>
        <v>40000368</v>
      </c>
    </row>
    <row r="66" spans="8:20" x14ac:dyDescent="0.35">
      <c r="H66" s="15" t="s">
        <v>77</v>
      </c>
      <c r="I66" s="88"/>
      <c r="J66" s="87">
        <v>60</v>
      </c>
      <c r="L66" s="11" t="s">
        <v>112</v>
      </c>
      <c r="M66" s="100">
        <v>19000</v>
      </c>
    </row>
    <row r="67" spans="8:20" ht="29" x14ac:dyDescent="0.35">
      <c r="H67" s="16" t="s">
        <v>85</v>
      </c>
      <c r="I67" s="88">
        <v>30</v>
      </c>
      <c r="J67" s="88"/>
      <c r="L67" s="101" t="s">
        <v>113</v>
      </c>
      <c r="M67" s="102">
        <f>E11</f>
        <v>34</v>
      </c>
    </row>
    <row r="68" spans="8:20" ht="58" x14ac:dyDescent="0.35">
      <c r="H68" s="37" t="s">
        <v>88</v>
      </c>
      <c r="I68" s="88"/>
      <c r="J68" s="87">
        <v>11</v>
      </c>
      <c r="K68" s="26">
        <f>SUM(J68:J93)</f>
        <v>301</v>
      </c>
      <c r="L68" s="96" t="s">
        <v>114</v>
      </c>
      <c r="M68" s="24">
        <f>O64/M63</f>
        <v>0</v>
      </c>
    </row>
    <row r="69" spans="8:20" x14ac:dyDescent="0.35">
      <c r="H69" s="33" t="s">
        <v>87</v>
      </c>
      <c r="I69" s="88"/>
      <c r="J69" s="87">
        <v>10</v>
      </c>
      <c r="L69" s="101" t="s">
        <v>115</v>
      </c>
      <c r="M69" s="114">
        <f>M68*M67</f>
        <v>0</v>
      </c>
    </row>
    <row r="70" spans="8:20" x14ac:dyDescent="0.35">
      <c r="H70" s="33" t="s">
        <v>104</v>
      </c>
      <c r="I70" s="88"/>
      <c r="J70" s="87">
        <v>16</v>
      </c>
    </row>
    <row r="71" spans="8:20" x14ac:dyDescent="0.35">
      <c r="H71" s="33" t="s">
        <v>24</v>
      </c>
      <c r="I71" s="88"/>
      <c r="J71" s="87">
        <v>10</v>
      </c>
    </row>
    <row r="72" spans="8:20" x14ac:dyDescent="0.35">
      <c r="H72" s="33" t="s">
        <v>90</v>
      </c>
      <c r="I72" s="88"/>
      <c r="J72" s="87">
        <v>10</v>
      </c>
    </row>
    <row r="73" spans="8:20" x14ac:dyDescent="0.35">
      <c r="H73" s="33" t="s">
        <v>89</v>
      </c>
      <c r="I73" s="88"/>
      <c r="J73" s="87">
        <v>11</v>
      </c>
    </row>
    <row r="74" spans="8:20" x14ac:dyDescent="0.35">
      <c r="H74" s="33" t="s">
        <v>91</v>
      </c>
      <c r="I74" s="2"/>
      <c r="J74" s="89">
        <v>9</v>
      </c>
    </row>
    <row r="75" spans="8:20" x14ac:dyDescent="0.35">
      <c r="H75" s="39" t="s">
        <v>79</v>
      </c>
      <c r="I75" s="2"/>
      <c r="J75" s="89">
        <v>10</v>
      </c>
    </row>
    <row r="76" spans="8:20" x14ac:dyDescent="0.35">
      <c r="H76" s="84" t="s">
        <v>80</v>
      </c>
      <c r="I76" s="2"/>
      <c r="J76" s="89">
        <v>15</v>
      </c>
    </row>
    <row r="77" spans="8:20" x14ac:dyDescent="0.35">
      <c r="H77" s="84" t="s">
        <v>83</v>
      </c>
      <c r="I77" s="2"/>
      <c r="J77" s="89">
        <v>11</v>
      </c>
    </row>
    <row r="78" spans="8:20" x14ac:dyDescent="0.35">
      <c r="H78" s="84" t="s">
        <v>82</v>
      </c>
      <c r="I78" s="2"/>
      <c r="J78" s="89">
        <v>10</v>
      </c>
    </row>
    <row r="79" spans="8:20" x14ac:dyDescent="0.35">
      <c r="H79" s="84" t="s">
        <v>81</v>
      </c>
      <c r="I79" s="2"/>
      <c r="J79" s="89">
        <v>11</v>
      </c>
    </row>
    <row r="80" spans="8:20" x14ac:dyDescent="0.35">
      <c r="H80" s="84" t="s">
        <v>84</v>
      </c>
      <c r="I80" s="2"/>
      <c r="J80" s="89">
        <v>10</v>
      </c>
    </row>
    <row r="81" spans="8:10" x14ac:dyDescent="0.35">
      <c r="H81" s="84" t="s">
        <v>110</v>
      </c>
      <c r="I81" s="2"/>
      <c r="J81" s="89">
        <v>15</v>
      </c>
    </row>
    <row r="82" spans="8:10" x14ac:dyDescent="0.35">
      <c r="H82" s="86" t="s">
        <v>86</v>
      </c>
      <c r="I82" s="2"/>
      <c r="J82" s="89">
        <v>10</v>
      </c>
    </row>
    <row r="83" spans="8:10" x14ac:dyDescent="0.35">
      <c r="H83" s="86" t="s">
        <v>105</v>
      </c>
      <c r="I83" s="2"/>
      <c r="J83" s="89">
        <v>13</v>
      </c>
    </row>
    <row r="84" spans="8:10" x14ac:dyDescent="0.35">
      <c r="H84" s="86" t="s">
        <v>106</v>
      </c>
      <c r="I84" s="2"/>
      <c r="J84" s="89">
        <v>14</v>
      </c>
    </row>
    <row r="85" spans="8:10" x14ac:dyDescent="0.35">
      <c r="H85" s="85" t="s">
        <v>92</v>
      </c>
      <c r="I85" s="2"/>
      <c r="J85" s="89">
        <v>10</v>
      </c>
    </row>
    <row r="86" spans="8:10" x14ac:dyDescent="0.35">
      <c r="H86" s="85" t="s">
        <v>93</v>
      </c>
      <c r="I86" s="2"/>
      <c r="J86" s="89">
        <v>11</v>
      </c>
    </row>
    <row r="87" spans="8:10" x14ac:dyDescent="0.35">
      <c r="H87" s="9" t="s">
        <v>94</v>
      </c>
      <c r="I87" s="2"/>
      <c r="J87" s="89">
        <v>10</v>
      </c>
    </row>
    <row r="88" spans="8:10" x14ac:dyDescent="0.35">
      <c r="H88" s="9" t="s">
        <v>95</v>
      </c>
      <c r="I88" s="2"/>
      <c r="J88" s="89">
        <v>14</v>
      </c>
    </row>
    <row r="89" spans="8:10" x14ac:dyDescent="0.35">
      <c r="H89" s="9" t="s">
        <v>107</v>
      </c>
      <c r="I89" s="2"/>
      <c r="J89" s="89">
        <v>15</v>
      </c>
    </row>
    <row r="90" spans="8:10" x14ac:dyDescent="0.35">
      <c r="H90" s="85" t="s">
        <v>96</v>
      </c>
      <c r="I90" s="2"/>
      <c r="J90" s="89">
        <v>10</v>
      </c>
    </row>
    <row r="91" spans="8:10" x14ac:dyDescent="0.35">
      <c r="H91" s="85" t="s">
        <v>108</v>
      </c>
      <c r="I91" s="2"/>
      <c r="J91" s="89">
        <v>13</v>
      </c>
    </row>
    <row r="92" spans="8:10" x14ac:dyDescent="0.35">
      <c r="H92" s="84" t="s">
        <v>97</v>
      </c>
      <c r="I92" s="2"/>
      <c r="J92" s="89">
        <v>10</v>
      </c>
    </row>
    <row r="93" spans="8:10" x14ac:dyDescent="0.35">
      <c r="H93" s="84" t="s">
        <v>109</v>
      </c>
      <c r="I93" s="2"/>
      <c r="J93" s="89">
        <v>12</v>
      </c>
    </row>
    <row r="94" spans="8:10" x14ac:dyDescent="0.35">
      <c r="H94" s="1" t="s">
        <v>98</v>
      </c>
      <c r="I94" s="2">
        <v>60</v>
      </c>
      <c r="J94" s="2"/>
    </row>
    <row r="95" spans="8:10" x14ac:dyDescent="0.35">
      <c r="H95" s="1" t="s">
        <v>65</v>
      </c>
      <c r="I95" s="2"/>
      <c r="J95" s="89">
        <v>300</v>
      </c>
    </row>
    <row r="96" spans="8:10" x14ac:dyDescent="0.35">
      <c r="H96" s="1" t="s">
        <v>99</v>
      </c>
      <c r="I96" s="2">
        <v>110</v>
      </c>
      <c r="J96" s="2"/>
    </row>
    <row r="97" spans="8:11" x14ac:dyDescent="0.35">
      <c r="H97" s="1" t="s">
        <v>66</v>
      </c>
      <c r="I97" s="2"/>
      <c r="J97" s="89">
        <v>360</v>
      </c>
    </row>
    <row r="98" spans="8:11" x14ac:dyDescent="0.35">
      <c r="H98" s="1" t="s">
        <v>100</v>
      </c>
      <c r="I98" s="2">
        <v>120</v>
      </c>
      <c r="J98" s="2"/>
    </row>
    <row r="99" spans="8:11" x14ac:dyDescent="0.35">
      <c r="H99" s="1" t="s">
        <v>101</v>
      </c>
      <c r="I99" s="2"/>
      <c r="J99" s="89">
        <v>120</v>
      </c>
    </row>
    <row r="100" spans="8:11" x14ac:dyDescent="0.35">
      <c r="H100" s="1" t="s">
        <v>153</v>
      </c>
      <c r="I100" s="2">
        <v>10</v>
      </c>
      <c r="J100" s="2"/>
    </row>
    <row r="101" spans="8:11" x14ac:dyDescent="0.35">
      <c r="H101" s="123" t="s">
        <v>152</v>
      </c>
      <c r="I101" s="125"/>
      <c r="J101" s="121">
        <v>40</v>
      </c>
    </row>
    <row r="102" spans="8:11" x14ac:dyDescent="0.35">
      <c r="H102" s="124"/>
      <c r="I102" s="126"/>
      <c r="J102" s="122"/>
    </row>
    <row r="103" spans="8:11" x14ac:dyDescent="0.35">
      <c r="H103" s="1" t="s">
        <v>70</v>
      </c>
      <c r="I103" s="2">
        <v>3</v>
      </c>
      <c r="J103" s="2"/>
      <c r="K103" s="26">
        <f>SUM(I103:I104)</f>
        <v>23</v>
      </c>
    </row>
    <row r="104" spans="8:11" x14ac:dyDescent="0.35">
      <c r="H104" s="1" t="s">
        <v>102</v>
      </c>
      <c r="I104" s="2">
        <v>20</v>
      </c>
      <c r="J104" s="117"/>
    </row>
    <row r="105" spans="8:11" x14ac:dyDescent="0.35">
      <c r="H105" s="92"/>
      <c r="I105" s="98">
        <f>SUM(I65:I104)</f>
        <v>413</v>
      </c>
      <c r="J105" s="98">
        <f>SUM(J65:J103)</f>
        <v>1181</v>
      </c>
    </row>
    <row r="106" spans="8:11" x14ac:dyDescent="0.35">
      <c r="H106" s="92" t="s">
        <v>103</v>
      </c>
      <c r="I106" s="98">
        <f>SUM(I105:J105)</f>
        <v>1594</v>
      </c>
      <c r="J106" s="92"/>
    </row>
    <row r="107" spans="8:11" x14ac:dyDescent="0.35">
      <c r="H107" s="92" t="s">
        <v>111</v>
      </c>
      <c r="I107" s="99">
        <f>J105/I106</f>
        <v>0.74090338770388964</v>
      </c>
    </row>
    <row r="108" spans="8:11" x14ac:dyDescent="0.35">
      <c r="I108" s="113"/>
      <c r="J108" s="113"/>
    </row>
    <row r="109" spans="8:11" x14ac:dyDescent="0.35">
      <c r="I109" s="113">
        <f>I105/I106</f>
        <v>0.25909661229611042</v>
      </c>
      <c r="J109" s="113">
        <f>J105/I106</f>
        <v>0.74090338770388964</v>
      </c>
    </row>
  </sheetData>
  <mergeCells count="18">
    <mergeCell ref="Y28:Y33"/>
    <mergeCell ref="T19:T23"/>
    <mergeCell ref="U19:U23"/>
    <mergeCell ref="V19:V23"/>
    <mergeCell ref="W19:W23"/>
    <mergeCell ref="X19:X23"/>
    <mergeCell ref="Y19:Y23"/>
    <mergeCell ref="T24:W24"/>
    <mergeCell ref="T28:T33"/>
    <mergeCell ref="U28:U33"/>
    <mergeCell ref="V28:V33"/>
    <mergeCell ref="W28:W33"/>
    <mergeCell ref="X28:X33"/>
    <mergeCell ref="J101:J102"/>
    <mergeCell ref="H101:H102"/>
    <mergeCell ref="I101:I102"/>
    <mergeCell ref="T34:W34"/>
    <mergeCell ref="T55:V55"/>
  </mergeCells>
  <phoneticPr fontId="4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F3BE16-0535-4C80-A5DF-BEA91D4DEE06}">
  <dimension ref="A1:AE292"/>
  <sheetViews>
    <sheetView tabSelected="1" zoomScale="34" zoomScaleNormal="34" workbookViewId="0">
      <selection activeCell="R159" sqref="R159"/>
    </sheetView>
  </sheetViews>
  <sheetFormatPr defaultRowHeight="14.5" x14ac:dyDescent="0.35"/>
  <cols>
    <col min="2" max="2" width="30.26953125" customWidth="1"/>
    <col min="3" max="3" width="17.90625" customWidth="1"/>
    <col min="4" max="4" width="23.26953125" customWidth="1"/>
    <col min="5" max="5" width="20.36328125" customWidth="1"/>
    <col min="7" max="7" width="11.08984375" customWidth="1"/>
    <col min="8" max="8" width="17" customWidth="1"/>
    <col min="9" max="9" width="11.453125" customWidth="1"/>
    <col min="10" max="10" width="9.08984375" customWidth="1"/>
    <col min="11" max="11" width="21.36328125" customWidth="1"/>
    <col min="12" max="12" width="36.81640625" customWidth="1"/>
    <col min="14" max="14" width="17.7265625" customWidth="1"/>
    <col min="17" max="17" width="21.1796875" customWidth="1"/>
    <col min="18" max="18" width="14.36328125" customWidth="1"/>
    <col min="23" max="23" width="24.26953125" customWidth="1"/>
    <col min="24" max="24" width="28" customWidth="1"/>
    <col min="25" max="25" width="14.90625" customWidth="1"/>
    <col min="28" max="28" width="15.08984375" customWidth="1"/>
    <col min="29" max="29" width="19.1796875" customWidth="1"/>
    <col min="30" max="30" width="14.7265625" customWidth="1"/>
    <col min="31" max="31" width="10.36328125" bestFit="1" customWidth="1"/>
  </cols>
  <sheetData>
    <row r="1" spans="1:31" x14ac:dyDescent="0.35">
      <c r="A1" s="14" t="s">
        <v>26</v>
      </c>
      <c r="D1" t="s">
        <v>52</v>
      </c>
      <c r="W1" s="14" t="s">
        <v>72</v>
      </c>
    </row>
    <row r="3" spans="1:31" x14ac:dyDescent="0.35">
      <c r="A3" s="137" t="s">
        <v>27</v>
      </c>
      <c r="B3" s="137" t="s">
        <v>28</v>
      </c>
      <c r="C3" s="142" t="s">
        <v>29</v>
      </c>
      <c r="D3" s="137" t="s">
        <v>54</v>
      </c>
      <c r="E3" s="143" t="s">
        <v>30</v>
      </c>
      <c r="F3" s="138" t="s">
        <v>1</v>
      </c>
      <c r="G3" s="139"/>
      <c r="H3" s="139"/>
      <c r="I3" s="139"/>
      <c r="J3" s="140"/>
    </row>
    <row r="4" spans="1:31" ht="87" x14ac:dyDescent="0.35">
      <c r="A4" s="137"/>
      <c r="B4" s="137"/>
      <c r="C4" s="142"/>
      <c r="D4" s="137"/>
      <c r="E4" s="144"/>
      <c r="F4" s="23" t="s">
        <v>50</v>
      </c>
      <c r="G4" s="23" t="s">
        <v>63</v>
      </c>
      <c r="H4" s="31" t="s">
        <v>62</v>
      </c>
      <c r="I4" s="31" t="s">
        <v>73</v>
      </c>
      <c r="J4" s="23" t="s">
        <v>51</v>
      </c>
      <c r="W4" s="142" t="s">
        <v>27</v>
      </c>
      <c r="X4" s="137" t="s">
        <v>28</v>
      </c>
      <c r="Y4" s="141" t="s">
        <v>29</v>
      </c>
      <c r="Z4" s="142" t="s">
        <v>54</v>
      </c>
      <c r="AA4" s="143" t="s">
        <v>30</v>
      </c>
      <c r="AB4" s="138" t="s">
        <v>1</v>
      </c>
      <c r="AC4" s="139"/>
      <c r="AD4" s="140"/>
    </row>
    <row r="5" spans="1:31" ht="29" x14ac:dyDescent="0.35">
      <c r="A5" s="15">
        <v>1</v>
      </c>
      <c r="B5" s="32">
        <v>45344</v>
      </c>
      <c r="C5" s="15">
        <f>C86</f>
        <v>3</v>
      </c>
      <c r="D5" s="24">
        <f>D86</f>
        <v>3</v>
      </c>
      <c r="E5" s="102">
        <f>E86</f>
        <v>2</v>
      </c>
      <c r="F5" s="15">
        <v>1</v>
      </c>
      <c r="G5" s="102">
        <v>1</v>
      </c>
      <c r="H5" s="102">
        <v>1</v>
      </c>
      <c r="I5" s="102">
        <v>2</v>
      </c>
      <c r="J5" s="15">
        <v>2</v>
      </c>
      <c r="K5">
        <f>SUM(G5:I5)</f>
        <v>4</v>
      </c>
      <c r="W5" s="142"/>
      <c r="X5" s="137"/>
      <c r="Y5" s="141"/>
      <c r="Z5" s="142"/>
      <c r="AA5" s="144"/>
      <c r="AB5" s="23" t="str">
        <f>B49</f>
        <v>Hasil pengecetan bergelembung</v>
      </c>
      <c r="AC5" s="65" t="str">
        <f>B50</f>
        <v>Hasil pengelasan tidak rata</v>
      </c>
      <c r="AD5" s="31" t="str">
        <f>B51</f>
        <v>Hasil pencetak gompal</v>
      </c>
    </row>
    <row r="6" spans="1:31" x14ac:dyDescent="0.35">
      <c r="A6" s="15">
        <v>2</v>
      </c>
      <c r="B6" s="32">
        <v>45345</v>
      </c>
      <c r="C6" s="15">
        <f t="shared" ref="C6:E21" si="0">C87</f>
        <v>4</v>
      </c>
      <c r="D6" s="24">
        <f t="shared" si="0"/>
        <v>5</v>
      </c>
      <c r="E6" s="102">
        <f t="shared" si="0"/>
        <v>4</v>
      </c>
      <c r="F6" s="15">
        <v>0</v>
      </c>
      <c r="G6" s="102">
        <v>0</v>
      </c>
      <c r="H6" s="102">
        <v>1</v>
      </c>
      <c r="I6" s="102">
        <v>3</v>
      </c>
      <c r="J6" s="15">
        <v>1</v>
      </c>
      <c r="K6">
        <f t="shared" ref="K6:K34" si="1">SUM(G6:I6)</f>
        <v>4</v>
      </c>
      <c r="W6" s="15">
        <v>1</v>
      </c>
      <c r="X6" s="62">
        <v>45399</v>
      </c>
      <c r="Y6" s="15">
        <f>Y44</f>
        <v>450</v>
      </c>
      <c r="Z6" s="24">
        <f>Z44</f>
        <v>45</v>
      </c>
      <c r="AA6" s="15">
        <f>AA44</f>
        <v>3</v>
      </c>
      <c r="AB6" s="15">
        <v>3</v>
      </c>
      <c r="AC6" s="15">
        <v>0</v>
      </c>
      <c r="AD6" s="15">
        <v>0</v>
      </c>
      <c r="AE6">
        <f>SUM(AB6:AD6)</f>
        <v>3</v>
      </c>
    </row>
    <row r="7" spans="1:31" x14ac:dyDescent="0.35">
      <c r="A7" s="15">
        <v>3</v>
      </c>
      <c r="B7" s="32">
        <v>45348</v>
      </c>
      <c r="C7" s="15">
        <f t="shared" si="0"/>
        <v>5</v>
      </c>
      <c r="D7" s="24">
        <f t="shared" si="0"/>
        <v>4</v>
      </c>
      <c r="E7" s="102">
        <f t="shared" si="0"/>
        <v>5</v>
      </c>
      <c r="F7" s="15">
        <v>0</v>
      </c>
      <c r="G7" s="102">
        <v>0</v>
      </c>
      <c r="H7" s="102">
        <v>0</v>
      </c>
      <c r="I7" s="102">
        <v>5</v>
      </c>
      <c r="J7" s="15">
        <v>1</v>
      </c>
      <c r="K7">
        <f t="shared" si="1"/>
        <v>5</v>
      </c>
      <c r="W7" s="15">
        <v>2</v>
      </c>
      <c r="X7" s="62">
        <v>45400</v>
      </c>
      <c r="Y7" s="15">
        <f t="shared" ref="Y7:AA22" si="2">Y45</f>
        <v>465</v>
      </c>
      <c r="Z7" s="24">
        <f t="shared" si="2"/>
        <v>47</v>
      </c>
      <c r="AA7" s="15">
        <f t="shared" si="2"/>
        <v>5</v>
      </c>
      <c r="AB7" s="15">
        <v>2</v>
      </c>
      <c r="AC7" s="15">
        <v>3</v>
      </c>
      <c r="AD7" s="15">
        <v>0</v>
      </c>
      <c r="AE7">
        <f t="shared" ref="AE7:AE35" si="3">SUM(AB7:AD7)</f>
        <v>5</v>
      </c>
    </row>
    <row r="8" spans="1:31" x14ac:dyDescent="0.35">
      <c r="A8" s="15">
        <v>4</v>
      </c>
      <c r="B8" s="32">
        <v>45349</v>
      </c>
      <c r="C8" s="15">
        <f t="shared" si="0"/>
        <v>0</v>
      </c>
      <c r="D8" s="24">
        <f t="shared" si="0"/>
        <v>0</v>
      </c>
      <c r="E8" s="102">
        <f t="shared" si="0"/>
        <v>0</v>
      </c>
      <c r="F8" s="15">
        <v>2</v>
      </c>
      <c r="G8" s="102">
        <v>0</v>
      </c>
      <c r="H8" s="102">
        <v>0</v>
      </c>
      <c r="I8" s="102">
        <v>3</v>
      </c>
      <c r="J8" s="15">
        <v>2</v>
      </c>
      <c r="K8">
        <f t="shared" si="1"/>
        <v>3</v>
      </c>
      <c r="W8" s="15">
        <v>3</v>
      </c>
      <c r="X8" s="62">
        <v>45401</v>
      </c>
      <c r="Y8" s="15">
        <f t="shared" si="2"/>
        <v>450</v>
      </c>
      <c r="Z8" s="24">
        <f t="shared" si="2"/>
        <v>45</v>
      </c>
      <c r="AA8" s="15">
        <f t="shared" si="2"/>
        <v>3</v>
      </c>
      <c r="AB8" s="15">
        <v>1</v>
      </c>
      <c r="AC8" s="15">
        <v>1</v>
      </c>
      <c r="AD8" s="15">
        <v>1</v>
      </c>
      <c r="AE8">
        <f t="shared" si="3"/>
        <v>3</v>
      </c>
    </row>
    <row r="9" spans="1:31" x14ac:dyDescent="0.35">
      <c r="A9" s="15">
        <v>5</v>
      </c>
      <c r="B9" s="32">
        <v>45350</v>
      </c>
      <c r="C9" s="15">
        <f t="shared" si="0"/>
        <v>0</v>
      </c>
      <c r="D9" s="24">
        <f t="shared" si="0"/>
        <v>0</v>
      </c>
      <c r="E9" s="102">
        <f t="shared" si="0"/>
        <v>0</v>
      </c>
      <c r="F9" s="15">
        <v>1</v>
      </c>
      <c r="G9" s="102">
        <v>0</v>
      </c>
      <c r="H9" s="102">
        <v>0</v>
      </c>
      <c r="I9" s="102">
        <v>4</v>
      </c>
      <c r="J9" s="15">
        <v>0</v>
      </c>
      <c r="K9">
        <f t="shared" si="1"/>
        <v>4</v>
      </c>
      <c r="W9" s="15">
        <v>4</v>
      </c>
      <c r="X9" s="62">
        <v>45404</v>
      </c>
      <c r="Y9" s="15">
        <f t="shared" si="2"/>
        <v>490</v>
      </c>
      <c r="Z9" s="24">
        <f t="shared" si="2"/>
        <v>49</v>
      </c>
      <c r="AA9" s="15">
        <f t="shared" si="2"/>
        <v>3</v>
      </c>
      <c r="AB9" s="15">
        <v>3</v>
      </c>
      <c r="AC9" s="15">
        <v>0</v>
      </c>
      <c r="AD9" s="15">
        <v>0</v>
      </c>
      <c r="AE9">
        <f t="shared" si="3"/>
        <v>3</v>
      </c>
    </row>
    <row r="10" spans="1:31" x14ac:dyDescent="0.35">
      <c r="A10" s="15">
        <v>6</v>
      </c>
      <c r="B10" s="32">
        <v>45351</v>
      </c>
      <c r="C10" s="15">
        <f t="shared" si="0"/>
        <v>0</v>
      </c>
      <c r="D10" s="24">
        <f t="shared" si="0"/>
        <v>0</v>
      </c>
      <c r="E10" s="102">
        <f t="shared" si="0"/>
        <v>0</v>
      </c>
      <c r="F10" s="15">
        <v>0</v>
      </c>
      <c r="G10" s="102">
        <v>0</v>
      </c>
      <c r="H10" s="102">
        <v>0</v>
      </c>
      <c r="I10" s="102">
        <v>3</v>
      </c>
      <c r="J10" s="15">
        <v>1</v>
      </c>
      <c r="K10">
        <f t="shared" si="1"/>
        <v>3</v>
      </c>
      <c r="W10" s="15">
        <v>5</v>
      </c>
      <c r="X10" s="62">
        <v>45405</v>
      </c>
      <c r="Y10" s="15">
        <f t="shared" si="2"/>
        <v>480</v>
      </c>
      <c r="Z10" s="24">
        <f t="shared" si="2"/>
        <v>48</v>
      </c>
      <c r="AA10" s="15">
        <f t="shared" si="2"/>
        <v>4</v>
      </c>
      <c r="AB10" s="15">
        <v>1</v>
      </c>
      <c r="AC10" s="15">
        <v>1</v>
      </c>
      <c r="AD10" s="15">
        <v>2</v>
      </c>
      <c r="AE10">
        <f t="shared" si="3"/>
        <v>4</v>
      </c>
    </row>
    <row r="11" spans="1:31" x14ac:dyDescent="0.35">
      <c r="A11" s="15">
        <v>7</v>
      </c>
      <c r="B11" s="32">
        <v>45352</v>
      </c>
      <c r="C11" s="15">
        <f t="shared" si="0"/>
        <v>0</v>
      </c>
      <c r="D11" s="24">
        <f t="shared" si="0"/>
        <v>0</v>
      </c>
      <c r="E11" s="102">
        <f t="shared" si="0"/>
        <v>0</v>
      </c>
      <c r="F11" s="15">
        <v>0</v>
      </c>
      <c r="G11" s="102">
        <v>1</v>
      </c>
      <c r="H11" s="102">
        <v>2</v>
      </c>
      <c r="I11" s="102">
        <v>3</v>
      </c>
      <c r="J11" s="15">
        <v>0</v>
      </c>
      <c r="K11">
        <f t="shared" si="1"/>
        <v>6</v>
      </c>
      <c r="W11" s="15">
        <v>6</v>
      </c>
      <c r="X11" s="62">
        <v>45406</v>
      </c>
      <c r="Y11" s="15">
        <f t="shared" si="2"/>
        <v>450</v>
      </c>
      <c r="Z11" s="24">
        <f t="shared" si="2"/>
        <v>45</v>
      </c>
      <c r="AA11" s="15">
        <f t="shared" si="2"/>
        <v>4</v>
      </c>
      <c r="AB11" s="15">
        <v>3</v>
      </c>
      <c r="AC11" s="15">
        <v>1</v>
      </c>
      <c r="AD11" s="15">
        <v>0</v>
      </c>
      <c r="AE11">
        <f t="shared" si="3"/>
        <v>4</v>
      </c>
    </row>
    <row r="12" spans="1:31" x14ac:dyDescent="0.35">
      <c r="A12" s="15">
        <v>8</v>
      </c>
      <c r="B12" s="32">
        <v>45355</v>
      </c>
      <c r="C12" s="15">
        <f t="shared" si="0"/>
        <v>0</v>
      </c>
      <c r="D12" s="24">
        <f t="shared" si="0"/>
        <v>0</v>
      </c>
      <c r="E12" s="102">
        <f t="shared" si="0"/>
        <v>0</v>
      </c>
      <c r="F12" s="15">
        <v>1</v>
      </c>
      <c r="G12" s="102">
        <v>0</v>
      </c>
      <c r="H12" s="102">
        <v>0</v>
      </c>
      <c r="I12" s="102">
        <v>3</v>
      </c>
      <c r="J12" s="15">
        <v>1</v>
      </c>
      <c r="K12">
        <f t="shared" si="1"/>
        <v>3</v>
      </c>
      <c r="W12" s="15">
        <v>7</v>
      </c>
      <c r="X12" s="62">
        <v>45407</v>
      </c>
      <c r="Y12" s="15">
        <f t="shared" si="2"/>
        <v>465</v>
      </c>
      <c r="Z12" s="24">
        <f t="shared" si="2"/>
        <v>47</v>
      </c>
      <c r="AA12" s="15">
        <f t="shared" si="2"/>
        <v>3</v>
      </c>
      <c r="AB12" s="15">
        <v>1</v>
      </c>
      <c r="AC12" s="15">
        <v>1</v>
      </c>
      <c r="AD12" s="15">
        <v>1</v>
      </c>
      <c r="AE12">
        <f t="shared" si="3"/>
        <v>3</v>
      </c>
    </row>
    <row r="13" spans="1:31" x14ac:dyDescent="0.35">
      <c r="A13" s="15">
        <v>9</v>
      </c>
      <c r="B13" s="32">
        <v>45356</v>
      </c>
      <c r="C13" s="15">
        <f t="shared" si="0"/>
        <v>0</v>
      </c>
      <c r="D13" s="24">
        <f t="shared" si="0"/>
        <v>0</v>
      </c>
      <c r="E13" s="102">
        <f t="shared" si="0"/>
        <v>0</v>
      </c>
      <c r="F13" s="15">
        <v>0</v>
      </c>
      <c r="G13" s="102">
        <v>0</v>
      </c>
      <c r="H13" s="102">
        <v>1</v>
      </c>
      <c r="I13" s="102">
        <v>5</v>
      </c>
      <c r="J13" s="15">
        <v>0</v>
      </c>
      <c r="K13">
        <f t="shared" si="1"/>
        <v>6</v>
      </c>
      <c r="W13" s="15">
        <v>8</v>
      </c>
      <c r="X13" s="62">
        <v>45408</v>
      </c>
      <c r="Y13" s="15">
        <f t="shared" si="2"/>
        <v>520</v>
      </c>
      <c r="Z13" s="24">
        <f t="shared" si="2"/>
        <v>52</v>
      </c>
      <c r="AA13" s="15">
        <f t="shared" si="2"/>
        <v>4</v>
      </c>
      <c r="AB13" s="15">
        <v>3</v>
      </c>
      <c r="AC13" s="15">
        <v>1</v>
      </c>
      <c r="AD13" s="15">
        <v>0</v>
      </c>
      <c r="AE13">
        <f t="shared" si="3"/>
        <v>4</v>
      </c>
    </row>
    <row r="14" spans="1:31" x14ac:dyDescent="0.35">
      <c r="A14" s="15">
        <v>10</v>
      </c>
      <c r="B14" s="32">
        <v>45357</v>
      </c>
      <c r="C14" s="15">
        <f t="shared" si="0"/>
        <v>0</v>
      </c>
      <c r="D14" s="24">
        <f t="shared" si="0"/>
        <v>0</v>
      </c>
      <c r="E14" s="102">
        <f t="shared" si="0"/>
        <v>0</v>
      </c>
      <c r="F14" s="15">
        <v>0</v>
      </c>
      <c r="G14" s="102">
        <v>1</v>
      </c>
      <c r="H14" s="102">
        <v>2</v>
      </c>
      <c r="I14" s="102">
        <v>4</v>
      </c>
      <c r="J14" s="15">
        <v>1</v>
      </c>
      <c r="K14">
        <f t="shared" si="1"/>
        <v>7</v>
      </c>
      <c r="W14" s="15">
        <v>9</v>
      </c>
      <c r="X14" s="62">
        <v>45411</v>
      </c>
      <c r="Y14" s="15">
        <f t="shared" si="2"/>
        <v>550</v>
      </c>
      <c r="Z14" s="24">
        <f t="shared" si="2"/>
        <v>55</v>
      </c>
      <c r="AA14" s="15">
        <f t="shared" si="2"/>
        <v>4</v>
      </c>
      <c r="AB14" s="15">
        <v>2</v>
      </c>
      <c r="AC14" s="15">
        <v>1</v>
      </c>
      <c r="AD14" s="15">
        <v>1</v>
      </c>
      <c r="AE14">
        <f t="shared" si="3"/>
        <v>4</v>
      </c>
    </row>
    <row r="15" spans="1:31" x14ac:dyDescent="0.35">
      <c r="A15" s="15">
        <v>11</v>
      </c>
      <c r="B15" s="32">
        <v>45358</v>
      </c>
      <c r="C15" s="15">
        <f t="shared" si="0"/>
        <v>0</v>
      </c>
      <c r="D15" s="24">
        <f t="shared" si="0"/>
        <v>0</v>
      </c>
      <c r="E15" s="102">
        <f t="shared" si="0"/>
        <v>0</v>
      </c>
      <c r="F15" s="15">
        <v>2</v>
      </c>
      <c r="G15" s="102">
        <v>0</v>
      </c>
      <c r="H15" s="102">
        <v>2</v>
      </c>
      <c r="I15" s="102">
        <v>0</v>
      </c>
      <c r="J15" s="15">
        <v>1</v>
      </c>
      <c r="K15">
        <f t="shared" si="1"/>
        <v>2</v>
      </c>
      <c r="W15" s="15">
        <v>10</v>
      </c>
      <c r="X15" s="62">
        <v>45412</v>
      </c>
      <c r="Y15" s="15">
        <f t="shared" si="2"/>
        <v>510</v>
      </c>
      <c r="Z15" s="24">
        <f t="shared" si="2"/>
        <v>51</v>
      </c>
      <c r="AA15" s="15">
        <f t="shared" si="2"/>
        <v>3</v>
      </c>
      <c r="AB15" s="15">
        <v>1</v>
      </c>
      <c r="AC15" s="15">
        <v>0</v>
      </c>
      <c r="AD15" s="15">
        <v>2</v>
      </c>
      <c r="AE15">
        <f t="shared" si="3"/>
        <v>3</v>
      </c>
    </row>
    <row r="16" spans="1:31" x14ac:dyDescent="0.35">
      <c r="A16" s="15">
        <v>12</v>
      </c>
      <c r="B16" s="32">
        <v>45359</v>
      </c>
      <c r="C16" s="15">
        <f t="shared" si="0"/>
        <v>0</v>
      </c>
      <c r="D16" s="24">
        <f t="shared" si="0"/>
        <v>0</v>
      </c>
      <c r="E16" s="102">
        <f t="shared" si="0"/>
        <v>0</v>
      </c>
      <c r="F16" s="15">
        <v>0</v>
      </c>
      <c r="G16" s="102">
        <v>1</v>
      </c>
      <c r="H16" s="102">
        <v>2</v>
      </c>
      <c r="I16" s="102">
        <v>3</v>
      </c>
      <c r="J16" s="15">
        <v>1</v>
      </c>
      <c r="K16">
        <f t="shared" si="1"/>
        <v>6</v>
      </c>
      <c r="W16" s="15">
        <v>11</v>
      </c>
      <c r="X16" s="62">
        <v>45414</v>
      </c>
      <c r="Y16" s="15">
        <f t="shared" si="2"/>
        <v>520</v>
      </c>
      <c r="Z16" s="24">
        <f t="shared" si="2"/>
        <v>52</v>
      </c>
      <c r="AA16" s="15">
        <f t="shared" si="2"/>
        <v>2</v>
      </c>
      <c r="AB16" s="15">
        <v>2</v>
      </c>
      <c r="AC16" s="15">
        <v>0</v>
      </c>
      <c r="AD16" s="15">
        <v>0</v>
      </c>
      <c r="AE16">
        <f t="shared" si="3"/>
        <v>2</v>
      </c>
    </row>
    <row r="17" spans="1:31" x14ac:dyDescent="0.35">
      <c r="A17" s="15">
        <v>13</v>
      </c>
      <c r="B17" s="32">
        <v>45363</v>
      </c>
      <c r="C17" s="15">
        <f t="shared" si="0"/>
        <v>0</v>
      </c>
      <c r="D17" s="24">
        <f t="shared" si="0"/>
        <v>0</v>
      </c>
      <c r="E17" s="102">
        <f t="shared" si="0"/>
        <v>0</v>
      </c>
      <c r="F17" s="15">
        <v>0</v>
      </c>
      <c r="G17" s="102">
        <v>0</v>
      </c>
      <c r="H17" s="102">
        <v>1</v>
      </c>
      <c r="I17" s="102">
        <v>4</v>
      </c>
      <c r="J17" s="15">
        <v>0</v>
      </c>
      <c r="K17">
        <f t="shared" si="1"/>
        <v>5</v>
      </c>
      <c r="W17" s="15">
        <v>12</v>
      </c>
      <c r="X17" s="62">
        <v>45415</v>
      </c>
      <c r="Y17" s="15">
        <f t="shared" si="2"/>
        <v>500</v>
      </c>
      <c r="Z17" s="24">
        <f t="shared" si="2"/>
        <v>50</v>
      </c>
      <c r="AA17" s="15">
        <f t="shared" si="2"/>
        <v>3</v>
      </c>
      <c r="AB17" s="15">
        <v>3</v>
      </c>
      <c r="AC17" s="15">
        <v>0</v>
      </c>
      <c r="AD17" s="15">
        <v>0</v>
      </c>
      <c r="AE17">
        <f t="shared" si="3"/>
        <v>3</v>
      </c>
    </row>
    <row r="18" spans="1:31" x14ac:dyDescent="0.35">
      <c r="A18" s="15">
        <v>14</v>
      </c>
      <c r="B18" s="32">
        <v>45364</v>
      </c>
      <c r="C18" s="15">
        <f t="shared" si="0"/>
        <v>0</v>
      </c>
      <c r="D18" s="24">
        <f t="shared" si="0"/>
        <v>0</v>
      </c>
      <c r="E18" s="102">
        <f t="shared" si="0"/>
        <v>0</v>
      </c>
      <c r="F18" s="15">
        <v>0</v>
      </c>
      <c r="G18" s="102">
        <v>0</v>
      </c>
      <c r="H18" s="102">
        <v>1</v>
      </c>
      <c r="I18" s="102">
        <v>5</v>
      </c>
      <c r="J18" s="15">
        <v>1</v>
      </c>
      <c r="K18">
        <f t="shared" si="1"/>
        <v>6</v>
      </c>
      <c r="W18" s="15">
        <v>13</v>
      </c>
      <c r="X18" s="62">
        <v>45418</v>
      </c>
      <c r="Y18" s="15">
        <f t="shared" si="2"/>
        <v>520</v>
      </c>
      <c r="Z18" s="24">
        <f t="shared" si="2"/>
        <v>52</v>
      </c>
      <c r="AA18" s="15">
        <f t="shared" si="2"/>
        <v>3</v>
      </c>
      <c r="AB18" s="15">
        <v>2</v>
      </c>
      <c r="AC18" s="15">
        <v>0</v>
      </c>
      <c r="AD18" s="15">
        <v>1</v>
      </c>
      <c r="AE18">
        <f t="shared" si="3"/>
        <v>3</v>
      </c>
    </row>
    <row r="19" spans="1:31" x14ac:dyDescent="0.35">
      <c r="A19" s="15">
        <v>15</v>
      </c>
      <c r="B19" s="32">
        <v>45365</v>
      </c>
      <c r="C19" s="15">
        <f t="shared" si="0"/>
        <v>0</v>
      </c>
      <c r="D19" s="24">
        <f t="shared" si="0"/>
        <v>0</v>
      </c>
      <c r="E19" s="102">
        <f t="shared" si="0"/>
        <v>0</v>
      </c>
      <c r="F19" s="15">
        <v>1</v>
      </c>
      <c r="G19" s="102">
        <v>3</v>
      </c>
      <c r="H19" s="102">
        <v>0</v>
      </c>
      <c r="I19" s="102">
        <v>3</v>
      </c>
      <c r="J19" s="15">
        <v>0</v>
      </c>
      <c r="K19">
        <f t="shared" si="1"/>
        <v>6</v>
      </c>
      <c r="W19" s="15">
        <v>14</v>
      </c>
      <c r="X19" s="62">
        <v>45419</v>
      </c>
      <c r="Y19" s="15">
        <f t="shared" si="2"/>
        <v>530</v>
      </c>
      <c r="Z19" s="24">
        <f t="shared" si="2"/>
        <v>53</v>
      </c>
      <c r="AA19" s="15">
        <f t="shared" si="2"/>
        <v>4</v>
      </c>
      <c r="AB19" s="15">
        <v>3</v>
      </c>
      <c r="AC19" s="15">
        <v>1</v>
      </c>
      <c r="AD19" s="15">
        <v>0</v>
      </c>
      <c r="AE19">
        <f t="shared" si="3"/>
        <v>4</v>
      </c>
    </row>
    <row r="20" spans="1:31" x14ac:dyDescent="0.35">
      <c r="A20" s="15">
        <v>16</v>
      </c>
      <c r="B20" s="32">
        <v>45366</v>
      </c>
      <c r="C20" s="15">
        <f t="shared" si="0"/>
        <v>0</v>
      </c>
      <c r="D20" s="24">
        <f t="shared" si="0"/>
        <v>0</v>
      </c>
      <c r="E20" s="102">
        <f t="shared" si="0"/>
        <v>0</v>
      </c>
      <c r="F20" s="15">
        <v>0</v>
      </c>
      <c r="G20" s="102">
        <v>0</v>
      </c>
      <c r="H20" s="102">
        <v>2</v>
      </c>
      <c r="I20" s="102">
        <v>2</v>
      </c>
      <c r="J20" s="15">
        <v>0</v>
      </c>
      <c r="K20">
        <f t="shared" si="1"/>
        <v>4</v>
      </c>
      <c r="W20" s="15">
        <v>15</v>
      </c>
      <c r="X20" s="62">
        <v>45420</v>
      </c>
      <c r="Y20" s="15">
        <f t="shared" si="2"/>
        <v>510</v>
      </c>
      <c r="Z20" s="24">
        <f t="shared" si="2"/>
        <v>51</v>
      </c>
      <c r="AA20" s="15">
        <f t="shared" si="2"/>
        <v>3</v>
      </c>
      <c r="AB20" s="15">
        <v>2</v>
      </c>
      <c r="AC20" s="15">
        <v>0</v>
      </c>
      <c r="AD20" s="15">
        <v>1</v>
      </c>
      <c r="AE20">
        <f t="shared" si="3"/>
        <v>3</v>
      </c>
    </row>
    <row r="21" spans="1:31" x14ac:dyDescent="0.35">
      <c r="A21" s="15">
        <v>17</v>
      </c>
      <c r="B21" s="32">
        <v>45369</v>
      </c>
      <c r="C21" s="15">
        <f t="shared" si="0"/>
        <v>0</v>
      </c>
      <c r="D21" s="24">
        <f t="shared" si="0"/>
        <v>0</v>
      </c>
      <c r="E21" s="102">
        <f t="shared" si="0"/>
        <v>0</v>
      </c>
      <c r="F21" s="15">
        <v>1</v>
      </c>
      <c r="G21" s="102">
        <v>3</v>
      </c>
      <c r="H21" s="102">
        <v>0</v>
      </c>
      <c r="I21" s="102">
        <v>1</v>
      </c>
      <c r="J21" s="15">
        <v>0</v>
      </c>
      <c r="K21">
        <f>SUM(G21:I21)</f>
        <v>4</v>
      </c>
      <c r="W21" s="15">
        <v>16</v>
      </c>
      <c r="X21" s="62">
        <v>45422</v>
      </c>
      <c r="Y21" s="15">
        <f t="shared" si="2"/>
        <v>530</v>
      </c>
      <c r="Z21" s="24">
        <f t="shared" si="2"/>
        <v>53</v>
      </c>
      <c r="AA21" s="15">
        <f t="shared" si="2"/>
        <v>4</v>
      </c>
      <c r="AB21" s="15">
        <v>3</v>
      </c>
      <c r="AC21" s="15">
        <v>1</v>
      </c>
      <c r="AD21" s="15">
        <v>0</v>
      </c>
      <c r="AE21">
        <f t="shared" si="3"/>
        <v>4</v>
      </c>
    </row>
    <row r="22" spans="1:31" x14ac:dyDescent="0.35">
      <c r="A22" s="15">
        <v>18</v>
      </c>
      <c r="B22" s="32">
        <v>45370</v>
      </c>
      <c r="C22" s="15">
        <f t="shared" ref="C22:E34" si="4">C103</f>
        <v>0</v>
      </c>
      <c r="D22" s="24">
        <f t="shared" si="4"/>
        <v>0</v>
      </c>
      <c r="E22" s="102">
        <f t="shared" si="4"/>
        <v>0</v>
      </c>
      <c r="F22" s="15">
        <v>2</v>
      </c>
      <c r="G22" s="102">
        <v>2</v>
      </c>
      <c r="H22" s="102">
        <v>1</v>
      </c>
      <c r="I22" s="102">
        <v>1</v>
      </c>
      <c r="J22" s="15">
        <v>0</v>
      </c>
      <c r="K22">
        <f t="shared" si="1"/>
        <v>4</v>
      </c>
      <c r="W22" s="15">
        <v>17</v>
      </c>
      <c r="X22" s="62">
        <v>45425</v>
      </c>
      <c r="Y22" s="15">
        <f t="shared" si="2"/>
        <v>520</v>
      </c>
      <c r="Z22" s="24">
        <f t="shared" si="2"/>
        <v>52</v>
      </c>
      <c r="AA22" s="15">
        <f t="shared" si="2"/>
        <v>3</v>
      </c>
      <c r="AB22" s="15">
        <v>1</v>
      </c>
      <c r="AC22" s="15">
        <v>2</v>
      </c>
      <c r="AD22" s="15">
        <v>0</v>
      </c>
      <c r="AE22">
        <f t="shared" si="3"/>
        <v>3</v>
      </c>
    </row>
    <row r="23" spans="1:31" x14ac:dyDescent="0.35">
      <c r="A23" s="15">
        <v>19</v>
      </c>
      <c r="B23" s="32">
        <v>45371</v>
      </c>
      <c r="C23" s="15">
        <f t="shared" si="4"/>
        <v>0</v>
      </c>
      <c r="D23" s="24">
        <f t="shared" si="4"/>
        <v>0</v>
      </c>
      <c r="E23" s="102">
        <f t="shared" si="4"/>
        <v>0</v>
      </c>
      <c r="F23" s="15">
        <v>0</v>
      </c>
      <c r="G23" s="102">
        <v>2</v>
      </c>
      <c r="H23" s="102">
        <v>1</v>
      </c>
      <c r="I23" s="102">
        <v>2</v>
      </c>
      <c r="J23" s="15">
        <v>2</v>
      </c>
      <c r="K23">
        <f t="shared" si="1"/>
        <v>5</v>
      </c>
      <c r="W23" s="15">
        <v>18</v>
      </c>
      <c r="X23" s="62">
        <v>45426</v>
      </c>
      <c r="Y23" s="15">
        <f t="shared" ref="Y23:AA35" si="5">Y61</f>
        <v>540</v>
      </c>
      <c r="Z23" s="24">
        <f t="shared" si="5"/>
        <v>54</v>
      </c>
      <c r="AA23" s="15">
        <f t="shared" si="5"/>
        <v>4</v>
      </c>
      <c r="AB23" s="15">
        <v>0</v>
      </c>
      <c r="AC23" s="15">
        <v>1</v>
      </c>
      <c r="AD23" s="15">
        <v>3</v>
      </c>
      <c r="AE23">
        <f t="shared" si="3"/>
        <v>4</v>
      </c>
    </row>
    <row r="24" spans="1:31" x14ac:dyDescent="0.35">
      <c r="A24" s="15">
        <v>20</v>
      </c>
      <c r="B24" s="32">
        <v>45372</v>
      </c>
      <c r="C24" s="15">
        <f t="shared" si="4"/>
        <v>0</v>
      </c>
      <c r="D24" s="24">
        <f t="shared" si="4"/>
        <v>0</v>
      </c>
      <c r="E24" s="102">
        <f t="shared" si="4"/>
        <v>0</v>
      </c>
      <c r="F24" s="15">
        <v>1</v>
      </c>
      <c r="G24" s="102">
        <v>3</v>
      </c>
      <c r="H24" s="102">
        <v>1</v>
      </c>
      <c r="I24" s="102">
        <v>1</v>
      </c>
      <c r="J24" s="15">
        <v>0</v>
      </c>
      <c r="K24">
        <f t="shared" si="1"/>
        <v>5</v>
      </c>
      <c r="W24" s="15">
        <v>19</v>
      </c>
      <c r="X24" s="62">
        <v>45427</v>
      </c>
      <c r="Y24" s="15">
        <f t="shared" si="5"/>
        <v>480</v>
      </c>
      <c r="Z24" s="24">
        <f t="shared" si="5"/>
        <v>48</v>
      </c>
      <c r="AA24" s="15">
        <f t="shared" si="5"/>
        <v>3</v>
      </c>
      <c r="AB24" s="15">
        <v>2</v>
      </c>
      <c r="AC24" s="15">
        <v>1</v>
      </c>
      <c r="AD24" s="15">
        <v>0</v>
      </c>
      <c r="AE24">
        <f t="shared" si="3"/>
        <v>3</v>
      </c>
    </row>
    <row r="25" spans="1:31" x14ac:dyDescent="0.35">
      <c r="A25" s="15">
        <v>21</v>
      </c>
      <c r="B25" s="32">
        <v>45373</v>
      </c>
      <c r="C25" s="15">
        <f t="shared" si="4"/>
        <v>0</v>
      </c>
      <c r="D25" s="24">
        <f t="shared" si="4"/>
        <v>0</v>
      </c>
      <c r="E25" s="102">
        <f t="shared" si="4"/>
        <v>0</v>
      </c>
      <c r="F25" s="15">
        <v>0</v>
      </c>
      <c r="G25" s="102">
        <v>1</v>
      </c>
      <c r="H25" s="102">
        <v>0</v>
      </c>
      <c r="I25" s="102">
        <v>5</v>
      </c>
      <c r="J25" s="15">
        <v>0</v>
      </c>
      <c r="K25">
        <f t="shared" si="1"/>
        <v>6</v>
      </c>
      <c r="W25" s="15">
        <v>20</v>
      </c>
      <c r="X25" s="62">
        <v>45428</v>
      </c>
      <c r="Y25" s="15">
        <f t="shared" si="5"/>
        <v>520</v>
      </c>
      <c r="Z25" s="24">
        <f t="shared" si="5"/>
        <v>52</v>
      </c>
      <c r="AA25" s="15">
        <f t="shared" si="5"/>
        <v>4</v>
      </c>
      <c r="AB25" s="15">
        <v>1</v>
      </c>
      <c r="AC25" s="15">
        <v>2</v>
      </c>
      <c r="AD25" s="15">
        <v>1</v>
      </c>
      <c r="AE25">
        <f t="shared" si="3"/>
        <v>4</v>
      </c>
    </row>
    <row r="26" spans="1:31" x14ac:dyDescent="0.35">
      <c r="A26" s="15">
        <v>22</v>
      </c>
      <c r="B26" s="32">
        <v>45376</v>
      </c>
      <c r="C26" s="15">
        <f t="shared" si="4"/>
        <v>0</v>
      </c>
      <c r="D26" s="24">
        <f t="shared" si="4"/>
        <v>0</v>
      </c>
      <c r="E26" s="102">
        <f t="shared" si="4"/>
        <v>0</v>
      </c>
      <c r="F26" s="15">
        <v>0</v>
      </c>
      <c r="G26" s="102">
        <v>0</v>
      </c>
      <c r="H26" s="102">
        <v>2</v>
      </c>
      <c r="I26" s="102">
        <v>4</v>
      </c>
      <c r="J26" s="15">
        <v>1</v>
      </c>
      <c r="K26">
        <f t="shared" si="1"/>
        <v>6</v>
      </c>
      <c r="W26" s="15">
        <v>21</v>
      </c>
      <c r="X26" s="62">
        <v>45429</v>
      </c>
      <c r="Y26" s="15">
        <f t="shared" si="5"/>
        <v>490</v>
      </c>
      <c r="Z26" s="24">
        <f t="shared" si="5"/>
        <v>49</v>
      </c>
      <c r="AA26" s="15">
        <f t="shared" si="5"/>
        <v>3</v>
      </c>
      <c r="AB26" s="15">
        <v>0</v>
      </c>
      <c r="AC26" s="16">
        <v>1</v>
      </c>
      <c r="AD26" s="16">
        <v>2</v>
      </c>
      <c r="AE26">
        <f t="shared" si="3"/>
        <v>3</v>
      </c>
    </row>
    <row r="27" spans="1:31" x14ac:dyDescent="0.35">
      <c r="A27" s="15">
        <v>23</v>
      </c>
      <c r="B27" s="32">
        <v>45377</v>
      </c>
      <c r="C27" s="15">
        <f t="shared" si="4"/>
        <v>0</v>
      </c>
      <c r="D27" s="24">
        <f t="shared" si="4"/>
        <v>0</v>
      </c>
      <c r="E27" s="102">
        <f t="shared" si="4"/>
        <v>0</v>
      </c>
      <c r="F27" s="15">
        <v>0</v>
      </c>
      <c r="G27" s="102">
        <v>4</v>
      </c>
      <c r="H27" s="102">
        <v>0</v>
      </c>
      <c r="I27" s="102">
        <v>0</v>
      </c>
      <c r="J27" s="15">
        <v>2</v>
      </c>
      <c r="K27">
        <f t="shared" si="1"/>
        <v>4</v>
      </c>
      <c r="W27" s="15">
        <v>22</v>
      </c>
      <c r="X27" s="62">
        <v>45432</v>
      </c>
      <c r="Y27" s="15">
        <f t="shared" si="5"/>
        <v>510</v>
      </c>
      <c r="Z27" s="24">
        <f t="shared" si="5"/>
        <v>51</v>
      </c>
      <c r="AA27" s="15">
        <f t="shared" si="5"/>
        <v>4</v>
      </c>
      <c r="AB27" s="15">
        <v>2</v>
      </c>
      <c r="AC27" s="15">
        <v>0</v>
      </c>
      <c r="AD27" s="15">
        <v>2</v>
      </c>
      <c r="AE27">
        <f t="shared" si="3"/>
        <v>4</v>
      </c>
    </row>
    <row r="28" spans="1:31" x14ac:dyDescent="0.35">
      <c r="A28" s="15">
        <v>24</v>
      </c>
      <c r="B28" s="32">
        <v>45378</v>
      </c>
      <c r="C28" s="15">
        <f t="shared" si="4"/>
        <v>0</v>
      </c>
      <c r="D28" s="24">
        <f t="shared" si="4"/>
        <v>0</v>
      </c>
      <c r="E28" s="102">
        <f t="shared" si="4"/>
        <v>0</v>
      </c>
      <c r="F28" s="15">
        <v>0</v>
      </c>
      <c r="G28" s="102">
        <v>2</v>
      </c>
      <c r="H28" s="102">
        <v>0</v>
      </c>
      <c r="I28" s="102">
        <v>2</v>
      </c>
      <c r="J28" s="15">
        <v>0</v>
      </c>
      <c r="K28">
        <f t="shared" si="1"/>
        <v>4</v>
      </c>
      <c r="W28" s="15">
        <v>23</v>
      </c>
      <c r="X28" s="62">
        <v>45433</v>
      </c>
      <c r="Y28" s="15">
        <f t="shared" si="5"/>
        <v>500</v>
      </c>
      <c r="Z28" s="24">
        <f t="shared" si="5"/>
        <v>50</v>
      </c>
      <c r="AA28" s="15">
        <f t="shared" si="5"/>
        <v>2</v>
      </c>
      <c r="AB28" s="15">
        <v>0</v>
      </c>
      <c r="AC28" s="15">
        <v>0</v>
      </c>
      <c r="AD28" s="15">
        <v>2</v>
      </c>
      <c r="AE28">
        <f t="shared" si="3"/>
        <v>2</v>
      </c>
    </row>
    <row r="29" spans="1:31" x14ac:dyDescent="0.35">
      <c r="A29" s="15">
        <v>25</v>
      </c>
      <c r="B29" s="32">
        <v>45379</v>
      </c>
      <c r="C29" s="15">
        <f t="shared" si="4"/>
        <v>0</v>
      </c>
      <c r="D29" s="24">
        <f t="shared" si="4"/>
        <v>0</v>
      </c>
      <c r="E29" s="102">
        <f t="shared" si="4"/>
        <v>0</v>
      </c>
      <c r="F29" s="15">
        <v>1</v>
      </c>
      <c r="G29" s="102">
        <v>0</v>
      </c>
      <c r="H29" s="102">
        <v>0</v>
      </c>
      <c r="I29" s="102">
        <v>3</v>
      </c>
      <c r="J29" s="15">
        <v>0</v>
      </c>
      <c r="K29">
        <f t="shared" si="1"/>
        <v>3</v>
      </c>
      <c r="W29" s="15">
        <v>24</v>
      </c>
      <c r="X29" s="62">
        <v>45434</v>
      </c>
      <c r="Y29" s="15">
        <f t="shared" si="5"/>
        <v>500</v>
      </c>
      <c r="Z29" s="24">
        <f t="shared" si="5"/>
        <v>50</v>
      </c>
      <c r="AA29" s="15">
        <f t="shared" si="5"/>
        <v>4</v>
      </c>
      <c r="AB29" s="15">
        <v>2</v>
      </c>
      <c r="AC29" s="15">
        <v>2</v>
      </c>
      <c r="AD29" s="15">
        <v>0</v>
      </c>
      <c r="AE29">
        <f t="shared" si="3"/>
        <v>4</v>
      </c>
    </row>
    <row r="30" spans="1:31" x14ac:dyDescent="0.35">
      <c r="A30" s="15">
        <v>26</v>
      </c>
      <c r="B30" s="32">
        <v>45383</v>
      </c>
      <c r="C30" s="15">
        <f t="shared" si="4"/>
        <v>0</v>
      </c>
      <c r="D30" s="24">
        <f t="shared" si="4"/>
        <v>0</v>
      </c>
      <c r="E30" s="102">
        <f t="shared" si="4"/>
        <v>0</v>
      </c>
      <c r="F30" s="15">
        <v>0</v>
      </c>
      <c r="G30" s="102">
        <v>0</v>
      </c>
      <c r="H30" s="102">
        <v>3</v>
      </c>
      <c r="I30" s="102">
        <v>5</v>
      </c>
      <c r="J30" s="15">
        <v>0</v>
      </c>
      <c r="K30">
        <f t="shared" si="1"/>
        <v>8</v>
      </c>
      <c r="W30" s="15">
        <v>25</v>
      </c>
      <c r="X30" s="62">
        <v>45436</v>
      </c>
      <c r="Y30" s="15">
        <f t="shared" si="5"/>
        <v>530</v>
      </c>
      <c r="Z30" s="24">
        <f t="shared" si="5"/>
        <v>53</v>
      </c>
      <c r="AA30" s="15">
        <f t="shared" si="5"/>
        <v>3</v>
      </c>
      <c r="AB30" s="15">
        <v>2</v>
      </c>
      <c r="AC30" s="15">
        <v>1</v>
      </c>
      <c r="AD30" s="15">
        <v>0</v>
      </c>
      <c r="AE30">
        <f t="shared" si="3"/>
        <v>3</v>
      </c>
    </row>
    <row r="31" spans="1:31" x14ac:dyDescent="0.35">
      <c r="A31" s="15">
        <v>27</v>
      </c>
      <c r="B31" s="32">
        <v>45384</v>
      </c>
      <c r="C31" s="15">
        <f t="shared" si="4"/>
        <v>0</v>
      </c>
      <c r="D31" s="24">
        <f t="shared" si="4"/>
        <v>0</v>
      </c>
      <c r="E31" s="102">
        <f t="shared" si="4"/>
        <v>0</v>
      </c>
      <c r="F31" s="15">
        <v>0</v>
      </c>
      <c r="G31" s="102">
        <v>0</v>
      </c>
      <c r="H31" s="102">
        <v>3</v>
      </c>
      <c r="I31" s="102">
        <v>1</v>
      </c>
      <c r="J31" s="15">
        <v>0</v>
      </c>
      <c r="K31">
        <f t="shared" si="1"/>
        <v>4</v>
      </c>
      <c r="W31" s="15">
        <v>26</v>
      </c>
      <c r="X31" s="62">
        <v>45439</v>
      </c>
      <c r="Y31" s="15">
        <f t="shared" si="5"/>
        <v>500</v>
      </c>
      <c r="Z31" s="24">
        <f t="shared" si="5"/>
        <v>50</v>
      </c>
      <c r="AA31" s="15">
        <f t="shared" si="5"/>
        <v>2</v>
      </c>
      <c r="AB31" s="15">
        <v>1</v>
      </c>
      <c r="AC31" s="15">
        <v>0</v>
      </c>
      <c r="AD31" s="15">
        <v>1</v>
      </c>
      <c r="AE31">
        <f t="shared" si="3"/>
        <v>2</v>
      </c>
    </row>
    <row r="32" spans="1:31" x14ac:dyDescent="0.35">
      <c r="A32" s="15">
        <v>28</v>
      </c>
      <c r="B32" s="32">
        <v>45385</v>
      </c>
      <c r="C32" s="15">
        <f t="shared" si="4"/>
        <v>0</v>
      </c>
      <c r="D32" s="24">
        <f t="shared" si="4"/>
        <v>0</v>
      </c>
      <c r="E32" s="102">
        <f t="shared" si="4"/>
        <v>0</v>
      </c>
      <c r="F32" s="15">
        <v>0</v>
      </c>
      <c r="G32" s="102">
        <v>0</v>
      </c>
      <c r="H32" s="102">
        <v>1</v>
      </c>
      <c r="I32" s="102">
        <v>3</v>
      </c>
      <c r="J32" s="15">
        <v>1</v>
      </c>
      <c r="K32">
        <f t="shared" si="1"/>
        <v>4</v>
      </c>
      <c r="W32" s="15">
        <v>27</v>
      </c>
      <c r="X32" s="62">
        <v>45440</v>
      </c>
      <c r="Y32" s="15">
        <f t="shared" si="5"/>
        <v>510</v>
      </c>
      <c r="Z32" s="24">
        <f t="shared" si="5"/>
        <v>51</v>
      </c>
      <c r="AA32" s="15">
        <f t="shared" si="5"/>
        <v>4</v>
      </c>
      <c r="AB32" s="15">
        <v>0</v>
      </c>
      <c r="AC32" s="15">
        <v>2</v>
      </c>
      <c r="AD32" s="15">
        <v>2</v>
      </c>
      <c r="AE32">
        <f t="shared" si="3"/>
        <v>4</v>
      </c>
    </row>
    <row r="33" spans="1:31" x14ac:dyDescent="0.35">
      <c r="A33" s="15">
        <v>29</v>
      </c>
      <c r="B33" s="32">
        <v>45386</v>
      </c>
      <c r="C33" s="15">
        <f t="shared" si="4"/>
        <v>0</v>
      </c>
      <c r="D33" s="24">
        <f t="shared" si="4"/>
        <v>0</v>
      </c>
      <c r="E33" s="102">
        <f t="shared" si="4"/>
        <v>0</v>
      </c>
      <c r="F33" s="15">
        <v>1</v>
      </c>
      <c r="G33" s="102">
        <v>0</v>
      </c>
      <c r="H33" s="102">
        <v>0</v>
      </c>
      <c r="I33" s="102">
        <v>1</v>
      </c>
      <c r="J33" s="15">
        <v>0</v>
      </c>
      <c r="K33">
        <f t="shared" si="1"/>
        <v>1</v>
      </c>
      <c r="W33" s="15">
        <v>28</v>
      </c>
      <c r="X33" s="62">
        <v>45441</v>
      </c>
      <c r="Y33" s="15">
        <f t="shared" si="5"/>
        <v>520</v>
      </c>
      <c r="Z33" s="24">
        <f t="shared" si="5"/>
        <v>52</v>
      </c>
      <c r="AA33" s="15">
        <f t="shared" si="5"/>
        <v>3</v>
      </c>
      <c r="AB33" s="15">
        <v>0</v>
      </c>
      <c r="AC33" s="15">
        <v>3</v>
      </c>
      <c r="AD33" s="15">
        <v>0</v>
      </c>
      <c r="AE33">
        <f t="shared" si="3"/>
        <v>3</v>
      </c>
    </row>
    <row r="34" spans="1:31" x14ac:dyDescent="0.35">
      <c r="A34" s="15">
        <v>30</v>
      </c>
      <c r="B34" s="32">
        <v>45387</v>
      </c>
      <c r="C34" s="15">
        <f t="shared" si="4"/>
        <v>0</v>
      </c>
      <c r="D34" s="24">
        <f t="shared" si="4"/>
        <v>0</v>
      </c>
      <c r="E34" s="102">
        <f t="shared" si="4"/>
        <v>0</v>
      </c>
      <c r="F34" s="15">
        <v>0</v>
      </c>
      <c r="G34" s="102">
        <v>0</v>
      </c>
      <c r="H34" s="102">
        <v>4</v>
      </c>
      <c r="I34" s="102">
        <v>1</v>
      </c>
      <c r="J34" s="15">
        <v>2</v>
      </c>
      <c r="K34">
        <f t="shared" si="1"/>
        <v>5</v>
      </c>
      <c r="W34" s="15">
        <v>29</v>
      </c>
      <c r="X34" s="62">
        <v>45442</v>
      </c>
      <c r="Y34" s="15">
        <f t="shared" si="5"/>
        <v>530</v>
      </c>
      <c r="Z34" s="24">
        <f t="shared" si="5"/>
        <v>53</v>
      </c>
      <c r="AA34" s="15">
        <f t="shared" si="5"/>
        <v>4</v>
      </c>
      <c r="AB34" s="15">
        <v>2</v>
      </c>
      <c r="AC34" s="15">
        <v>2</v>
      </c>
      <c r="AD34" s="15">
        <v>0</v>
      </c>
      <c r="AE34">
        <f t="shared" si="3"/>
        <v>4</v>
      </c>
    </row>
    <row r="35" spans="1:31" x14ac:dyDescent="0.35">
      <c r="A35" s="127" t="s">
        <v>31</v>
      </c>
      <c r="B35" s="127"/>
      <c r="C35" s="7">
        <f>SUM(C5:C34)</f>
        <v>12</v>
      </c>
      <c r="D35" s="44">
        <f>SUM(D5:D34)</f>
        <v>12</v>
      </c>
      <c r="E35" s="44">
        <f>SUM(E5:E34)</f>
        <v>11</v>
      </c>
      <c r="F35" s="44">
        <f t="shared" ref="F35:J35" si="6">SUM(F5:F34)</f>
        <v>14</v>
      </c>
      <c r="G35" s="44">
        <f t="shared" si="6"/>
        <v>24</v>
      </c>
      <c r="H35" s="44">
        <f t="shared" si="6"/>
        <v>31</v>
      </c>
      <c r="I35" s="44">
        <f t="shared" si="6"/>
        <v>82</v>
      </c>
      <c r="J35" s="44">
        <f t="shared" si="6"/>
        <v>20</v>
      </c>
      <c r="W35" s="15">
        <v>30</v>
      </c>
      <c r="X35" s="62">
        <v>45443</v>
      </c>
      <c r="Y35" s="15">
        <f t="shared" si="5"/>
        <v>560</v>
      </c>
      <c r="Z35" s="24">
        <f t="shared" si="5"/>
        <v>56</v>
      </c>
      <c r="AA35" s="15">
        <f t="shared" si="5"/>
        <v>4</v>
      </c>
      <c r="AB35" s="15">
        <v>2</v>
      </c>
      <c r="AC35" s="15">
        <v>1</v>
      </c>
      <c r="AD35" s="15">
        <v>1</v>
      </c>
      <c r="AE35">
        <f t="shared" si="3"/>
        <v>4</v>
      </c>
    </row>
    <row r="36" spans="1:31" x14ac:dyDescent="0.35">
      <c r="A36" s="127" t="s">
        <v>33</v>
      </c>
      <c r="B36" s="127"/>
      <c r="C36" s="71">
        <f>AVERAGE(C5:C34)</f>
        <v>0.4</v>
      </c>
      <c r="D36" s="71">
        <f t="shared" ref="D36:J36" si="7">AVERAGE(D5:D34)</f>
        <v>0.4</v>
      </c>
      <c r="E36" s="71">
        <f t="shared" si="7"/>
        <v>0.36666666666666664</v>
      </c>
      <c r="F36" s="71">
        <f t="shared" si="7"/>
        <v>0.46666666666666667</v>
      </c>
      <c r="G36" s="71">
        <f t="shared" si="7"/>
        <v>0.8</v>
      </c>
      <c r="H36" s="71">
        <f t="shared" si="7"/>
        <v>1.0333333333333334</v>
      </c>
      <c r="I36" s="71">
        <f t="shared" si="7"/>
        <v>2.7333333333333334</v>
      </c>
      <c r="J36" s="71">
        <f t="shared" si="7"/>
        <v>0.66666666666666663</v>
      </c>
      <c r="W36" s="137" t="s">
        <v>48</v>
      </c>
      <c r="X36" s="137"/>
      <c r="Y36" s="13">
        <f>SUM(Y6:Y35)</f>
        <v>15150</v>
      </c>
      <c r="Z36" s="13">
        <f>SUM(Z6:Z35)</f>
        <v>1516</v>
      </c>
      <c r="AA36" s="13">
        <f>SUM(AA6:AA35)</f>
        <v>102</v>
      </c>
      <c r="AB36" s="13">
        <f t="shared" ref="AB36:AD36" si="8">SUM(AB6:AB35)</f>
        <v>50</v>
      </c>
      <c r="AC36" s="13">
        <f t="shared" si="8"/>
        <v>29</v>
      </c>
      <c r="AD36" s="13">
        <f t="shared" si="8"/>
        <v>23</v>
      </c>
      <c r="AE36" s="73"/>
    </row>
    <row r="37" spans="1:31" x14ac:dyDescent="0.35">
      <c r="C37" s="5"/>
      <c r="D37" s="5"/>
      <c r="E37" s="5"/>
      <c r="F37" s="5"/>
      <c r="G37" s="5"/>
      <c r="H37" s="5"/>
      <c r="I37" s="5"/>
      <c r="W37" s="137" t="s">
        <v>33</v>
      </c>
      <c r="X37" s="137"/>
      <c r="Y37" s="13">
        <f>AVERAGE(Y6:Y35)</f>
        <v>505</v>
      </c>
      <c r="Z37" s="13">
        <f>AVERAGE(Z6:Z35)</f>
        <v>50.533333333333331</v>
      </c>
      <c r="AA37" s="13">
        <f>AVERAGE(AA6:AA35)</f>
        <v>3.4</v>
      </c>
      <c r="AB37" s="77">
        <f t="shared" ref="AB37:AD37" si="9">AVERAGE(AB6:AB35)</f>
        <v>1.6666666666666667</v>
      </c>
      <c r="AC37" s="77">
        <f t="shared" si="9"/>
        <v>0.96666666666666667</v>
      </c>
      <c r="AD37" s="77">
        <f t="shared" si="9"/>
        <v>0.76666666666666672</v>
      </c>
      <c r="AE37" s="73"/>
    </row>
    <row r="38" spans="1:31" x14ac:dyDescent="0.35">
      <c r="A38" s="14" t="s">
        <v>32</v>
      </c>
      <c r="Y38" s="20"/>
      <c r="Z38" s="60"/>
      <c r="AA38" s="5"/>
      <c r="AB38" s="5"/>
      <c r="AC38" s="5"/>
      <c r="AD38" s="5"/>
    </row>
    <row r="39" spans="1:31" x14ac:dyDescent="0.35">
      <c r="Y39" s="20"/>
      <c r="Z39" s="60"/>
      <c r="AA39" s="5"/>
      <c r="AB39" s="5"/>
      <c r="AC39" s="5"/>
      <c r="AD39" s="5"/>
    </row>
    <row r="40" spans="1:31" x14ac:dyDescent="0.35">
      <c r="A40" s="7" t="s">
        <v>3</v>
      </c>
      <c r="B40" s="7" t="s">
        <v>1</v>
      </c>
      <c r="C40" s="7" t="s">
        <v>2</v>
      </c>
      <c r="D40" s="7" t="s">
        <v>4</v>
      </c>
      <c r="E40" s="7" t="s">
        <v>5</v>
      </c>
      <c r="G40">
        <f>E35/D35*100</f>
        <v>91.666666666666657</v>
      </c>
      <c r="W40" s="34" t="s">
        <v>59</v>
      </c>
      <c r="Y40" s="20"/>
      <c r="Z40" s="60"/>
      <c r="AA40" s="5"/>
      <c r="AB40" s="5"/>
      <c r="AC40" s="5"/>
      <c r="AD40" s="5"/>
    </row>
    <row r="41" spans="1:31" x14ac:dyDescent="0.35">
      <c r="A41" s="1">
        <v>1</v>
      </c>
      <c r="B41" s="1" t="str">
        <f>F4</f>
        <v>Hasil potong tidak sesuai ukuran</v>
      </c>
      <c r="C41" s="22">
        <f>F35</f>
        <v>14</v>
      </c>
      <c r="D41" s="81">
        <f>C41/$C$46</f>
        <v>8.1871345029239762E-2</v>
      </c>
      <c r="E41" s="81">
        <f>D41</f>
        <v>8.1871345029239762E-2</v>
      </c>
      <c r="Y41" s="20"/>
      <c r="Z41" s="60"/>
      <c r="AA41" s="5"/>
      <c r="AB41" s="5"/>
      <c r="AC41" s="5"/>
      <c r="AD41" s="5"/>
    </row>
    <row r="42" spans="1:31" x14ac:dyDescent="0.35">
      <c r="A42" s="1">
        <v>2</v>
      </c>
      <c r="B42" s="1" t="str">
        <f>G4</f>
        <v>Hasil pencetak gompal</v>
      </c>
      <c r="C42" s="22">
        <f>G35</f>
        <v>24</v>
      </c>
      <c r="D42" s="81">
        <f t="shared" ref="D42:D45" si="10">C42/$C$46</f>
        <v>0.14035087719298245</v>
      </c>
      <c r="E42" s="81">
        <f>E41+D42</f>
        <v>0.22222222222222221</v>
      </c>
      <c r="W42" s="137" t="s">
        <v>27</v>
      </c>
      <c r="X42" s="137" t="s">
        <v>28</v>
      </c>
      <c r="Y42" s="141" t="s">
        <v>29</v>
      </c>
      <c r="Z42" s="142" t="s">
        <v>54</v>
      </c>
      <c r="AA42" s="143" t="s">
        <v>30</v>
      </c>
      <c r="AB42" s="137" t="s">
        <v>8</v>
      </c>
      <c r="AC42" s="137" t="s">
        <v>9</v>
      </c>
      <c r="AD42" s="137" t="s">
        <v>6</v>
      </c>
      <c r="AE42" s="137" t="s">
        <v>7</v>
      </c>
    </row>
    <row r="43" spans="1:31" x14ac:dyDescent="0.35">
      <c r="A43" s="1">
        <v>3</v>
      </c>
      <c r="B43" s="1" t="str">
        <f>H4</f>
        <v>Hasil pengelasan tidak rata</v>
      </c>
      <c r="C43" s="1">
        <f>H35</f>
        <v>31</v>
      </c>
      <c r="D43" s="81">
        <f t="shared" si="10"/>
        <v>0.18128654970760233</v>
      </c>
      <c r="E43" s="81">
        <f>E42+D43</f>
        <v>0.40350877192982454</v>
      </c>
      <c r="W43" s="137"/>
      <c r="X43" s="137"/>
      <c r="Y43" s="141"/>
      <c r="Z43" s="142"/>
      <c r="AA43" s="144"/>
      <c r="AB43" s="137"/>
      <c r="AC43" s="137"/>
      <c r="AD43" s="137"/>
      <c r="AE43" s="137"/>
    </row>
    <row r="44" spans="1:31" x14ac:dyDescent="0.35">
      <c r="A44" s="1">
        <v>4</v>
      </c>
      <c r="B44" s="1" t="str">
        <f>I4</f>
        <v>Hasil pengecetan bergelembung</v>
      </c>
      <c r="C44" s="1">
        <f>I35</f>
        <v>82</v>
      </c>
      <c r="D44" s="81">
        <f t="shared" si="10"/>
        <v>0.47953216374269003</v>
      </c>
      <c r="E44" s="81">
        <f>E43+D44</f>
        <v>0.88304093567251463</v>
      </c>
      <c r="W44" s="15">
        <v>1</v>
      </c>
      <c r="X44" s="62">
        <v>45399</v>
      </c>
      <c r="Y44" s="15">
        <v>450</v>
      </c>
      <c r="Z44" s="72">
        <f>Y44/10</f>
        <v>45</v>
      </c>
      <c r="AA44" s="15">
        <v>3</v>
      </c>
      <c r="AB44" s="53">
        <f>AA44/Z44</f>
        <v>6.6666666666666666E-2</v>
      </c>
      <c r="AC44" s="53">
        <f>$AA$74/$Z$74</f>
        <v>6.7282321899736153E-2</v>
      </c>
      <c r="AD44" s="53">
        <f>$AC$44+(3*$Z$76)</f>
        <v>8.6584096660843685E-2</v>
      </c>
      <c r="AE44" s="53">
        <f>$AC$44-(3*$Z$76)</f>
        <v>4.7980547138628621E-2</v>
      </c>
    </row>
    <row r="45" spans="1:31" x14ac:dyDescent="0.35">
      <c r="A45" s="1">
        <v>5</v>
      </c>
      <c r="B45" s="1" t="str">
        <f>J4</f>
        <v>Lubang untuk proses rakit tidak presisi</v>
      </c>
      <c r="C45" s="1">
        <f>J35</f>
        <v>20</v>
      </c>
      <c r="D45" s="81">
        <f t="shared" si="10"/>
        <v>0.11695906432748537</v>
      </c>
      <c r="E45" s="81">
        <f>E44+D45</f>
        <v>1</v>
      </c>
      <c r="W45" s="15">
        <v>2</v>
      </c>
      <c r="X45" s="62">
        <v>45400</v>
      </c>
      <c r="Y45" s="15">
        <v>465</v>
      </c>
      <c r="Z45" s="72">
        <v>47</v>
      </c>
      <c r="AA45" s="15">
        <v>5</v>
      </c>
      <c r="AB45" s="83">
        <f>AA45/Z45</f>
        <v>0.10638297872340426</v>
      </c>
      <c r="AC45" s="53">
        <f t="shared" ref="AC45:AC73" si="11">$AA$74/$Z$74</f>
        <v>6.7282321899736153E-2</v>
      </c>
      <c r="AD45" s="53">
        <f t="shared" ref="AD45:AD73" si="12">$AC$44+(3*$Z$76)</f>
        <v>8.6584096660843685E-2</v>
      </c>
      <c r="AE45" s="53">
        <f t="shared" ref="AE45:AE73" si="13">$AC$44-(3*$Z$76)</f>
        <v>4.7980547138628621E-2</v>
      </c>
    </row>
    <row r="46" spans="1:31" x14ac:dyDescent="0.35">
      <c r="A46" s="127" t="s">
        <v>0</v>
      </c>
      <c r="B46" s="127"/>
      <c r="C46" s="33">
        <f>SUM(C41:C45)</f>
        <v>171</v>
      </c>
      <c r="D46" s="82">
        <f>SUM(D41:D45)</f>
        <v>1</v>
      </c>
      <c r="E46" s="33"/>
      <c r="W46" s="15">
        <v>3</v>
      </c>
      <c r="X46" s="62">
        <v>45401</v>
      </c>
      <c r="Y46" s="15">
        <v>450</v>
      </c>
      <c r="Z46" s="72">
        <f t="shared" ref="Z46:Z73" si="14">Y46/10</f>
        <v>45</v>
      </c>
      <c r="AA46" s="15">
        <v>3</v>
      </c>
      <c r="AB46" s="53">
        <f t="shared" ref="AB46:AB73" si="15">AA46/Z46</f>
        <v>6.6666666666666666E-2</v>
      </c>
      <c r="AC46" s="53">
        <f t="shared" si="11"/>
        <v>6.7282321899736153E-2</v>
      </c>
      <c r="AD46" s="53">
        <f t="shared" si="12"/>
        <v>8.6584096660843685E-2</v>
      </c>
      <c r="AE46" s="53">
        <f t="shared" si="13"/>
        <v>4.7980547138628621E-2</v>
      </c>
    </row>
    <row r="47" spans="1:31" x14ac:dyDescent="0.35">
      <c r="W47" s="15">
        <v>4</v>
      </c>
      <c r="X47" s="62">
        <v>45404</v>
      </c>
      <c r="Y47" s="15">
        <v>490</v>
      </c>
      <c r="Z47" s="72">
        <f t="shared" si="14"/>
        <v>49</v>
      </c>
      <c r="AA47" s="15">
        <v>3</v>
      </c>
      <c r="AB47" s="53">
        <f t="shared" si="15"/>
        <v>6.1224489795918366E-2</v>
      </c>
      <c r="AC47" s="53">
        <f t="shared" si="11"/>
        <v>6.7282321899736153E-2</v>
      </c>
      <c r="AD47" s="53">
        <f t="shared" si="12"/>
        <v>8.6584096660843685E-2</v>
      </c>
      <c r="AE47" s="53">
        <f t="shared" si="13"/>
        <v>4.7980547138628621E-2</v>
      </c>
    </row>
    <row r="48" spans="1:31" x14ac:dyDescent="0.35">
      <c r="A48" s="7" t="s">
        <v>3</v>
      </c>
      <c r="B48" s="7" t="s">
        <v>1</v>
      </c>
      <c r="C48" s="7" t="s">
        <v>2</v>
      </c>
      <c r="D48" s="7" t="s">
        <v>4</v>
      </c>
      <c r="E48" s="7" t="s">
        <v>5</v>
      </c>
      <c r="W48" s="15">
        <v>5</v>
      </c>
      <c r="X48" s="62">
        <v>45405</v>
      </c>
      <c r="Y48" s="15">
        <v>480</v>
      </c>
      <c r="Z48" s="72">
        <f t="shared" si="14"/>
        <v>48</v>
      </c>
      <c r="AA48" s="15">
        <v>4</v>
      </c>
      <c r="AB48" s="53">
        <f t="shared" si="15"/>
        <v>8.3333333333333329E-2</v>
      </c>
      <c r="AC48" s="53">
        <f t="shared" si="11"/>
        <v>6.7282321899736153E-2</v>
      </c>
      <c r="AD48" s="53">
        <f t="shared" si="12"/>
        <v>8.6584096660843685E-2</v>
      </c>
      <c r="AE48" s="53">
        <f t="shared" si="13"/>
        <v>4.7980547138628621E-2</v>
      </c>
    </row>
    <row r="49" spans="1:31" x14ac:dyDescent="0.35">
      <c r="A49" s="9">
        <v>1</v>
      </c>
      <c r="B49" s="9" t="str">
        <f>B44</f>
        <v>Hasil pengecetan bergelembung</v>
      </c>
      <c r="C49" s="9">
        <f>C44</f>
        <v>82</v>
      </c>
      <c r="D49" s="80">
        <f>C49/$C$54</f>
        <v>0.47953216374269003</v>
      </c>
      <c r="E49" s="10">
        <f>D49</f>
        <v>0.47953216374269003</v>
      </c>
      <c r="W49" s="15">
        <v>6</v>
      </c>
      <c r="X49" s="62">
        <v>45406</v>
      </c>
      <c r="Y49" s="15">
        <v>450</v>
      </c>
      <c r="Z49" s="72">
        <f t="shared" si="14"/>
        <v>45</v>
      </c>
      <c r="AA49" s="15">
        <v>4</v>
      </c>
      <c r="AB49" s="83">
        <f t="shared" si="15"/>
        <v>8.8888888888888892E-2</v>
      </c>
      <c r="AC49" s="53">
        <f t="shared" si="11"/>
        <v>6.7282321899736153E-2</v>
      </c>
      <c r="AD49" s="53">
        <f t="shared" si="12"/>
        <v>8.6584096660843685E-2</v>
      </c>
      <c r="AE49" s="53">
        <f t="shared" si="13"/>
        <v>4.7980547138628621E-2</v>
      </c>
    </row>
    <row r="50" spans="1:31" x14ac:dyDescent="0.35">
      <c r="A50" s="18">
        <v>2</v>
      </c>
      <c r="B50" s="9" t="str">
        <f>B43</f>
        <v>Hasil pengelasan tidak rata</v>
      </c>
      <c r="C50" s="9">
        <f>C43</f>
        <v>31</v>
      </c>
      <c r="D50" s="80">
        <f t="shared" ref="D50:D53" si="16">C50/$C$54</f>
        <v>0.18128654970760233</v>
      </c>
      <c r="E50" s="10">
        <f>E49+D50</f>
        <v>0.66081871345029231</v>
      </c>
      <c r="W50" s="15">
        <v>7</v>
      </c>
      <c r="X50" s="62">
        <v>45407</v>
      </c>
      <c r="Y50" s="15">
        <v>465</v>
      </c>
      <c r="Z50" s="72">
        <v>47</v>
      </c>
      <c r="AA50" s="15">
        <v>3</v>
      </c>
      <c r="AB50" s="53">
        <f t="shared" si="15"/>
        <v>6.3829787234042548E-2</v>
      </c>
      <c r="AC50" s="53">
        <f t="shared" si="11"/>
        <v>6.7282321899736153E-2</v>
      </c>
      <c r="AD50" s="53">
        <f t="shared" si="12"/>
        <v>8.6584096660843685E-2</v>
      </c>
      <c r="AE50" s="53">
        <f t="shared" si="13"/>
        <v>4.7980547138628621E-2</v>
      </c>
    </row>
    <row r="51" spans="1:31" x14ac:dyDescent="0.35">
      <c r="A51" s="9">
        <v>3</v>
      </c>
      <c r="B51" s="9" t="str">
        <f>B42</f>
        <v>Hasil pencetak gompal</v>
      </c>
      <c r="C51" s="9">
        <f>C42</f>
        <v>24</v>
      </c>
      <c r="D51" s="80">
        <f t="shared" si="16"/>
        <v>0.14035087719298245</v>
      </c>
      <c r="E51" s="10">
        <f>E50+D51</f>
        <v>0.80116959064327475</v>
      </c>
      <c r="W51" s="15">
        <v>8</v>
      </c>
      <c r="X51" s="62">
        <v>45408</v>
      </c>
      <c r="Y51" s="15">
        <v>520</v>
      </c>
      <c r="Z51" s="72">
        <f t="shared" si="14"/>
        <v>52</v>
      </c>
      <c r="AA51" s="15">
        <v>4</v>
      </c>
      <c r="AB51" s="53">
        <f t="shared" si="15"/>
        <v>7.6923076923076927E-2</v>
      </c>
      <c r="AC51" s="53">
        <f t="shared" si="11"/>
        <v>6.7282321899736153E-2</v>
      </c>
      <c r="AD51" s="53">
        <f t="shared" si="12"/>
        <v>8.6584096660843685E-2</v>
      </c>
      <c r="AE51" s="53">
        <f t="shared" si="13"/>
        <v>4.7980547138628621E-2</v>
      </c>
    </row>
    <row r="52" spans="1:31" x14ac:dyDescent="0.35">
      <c r="A52" s="1">
        <v>4</v>
      </c>
      <c r="B52" s="1" t="str">
        <f>B45</f>
        <v>Lubang untuk proses rakit tidak presisi</v>
      </c>
      <c r="C52" s="1">
        <f>C45</f>
        <v>20</v>
      </c>
      <c r="D52" s="81">
        <f t="shared" si="16"/>
        <v>0.11695906432748537</v>
      </c>
      <c r="E52" s="8">
        <f>E51+D52</f>
        <v>0.91812865497076013</v>
      </c>
      <c r="W52" s="15">
        <v>9</v>
      </c>
      <c r="X52" s="62">
        <v>45411</v>
      </c>
      <c r="Y52" s="15">
        <v>550</v>
      </c>
      <c r="Z52" s="72">
        <f t="shared" si="14"/>
        <v>55</v>
      </c>
      <c r="AA52" s="15">
        <v>4</v>
      </c>
      <c r="AB52" s="53">
        <f t="shared" si="15"/>
        <v>7.2727272727272724E-2</v>
      </c>
      <c r="AC52" s="53">
        <f t="shared" si="11"/>
        <v>6.7282321899736153E-2</v>
      </c>
      <c r="AD52" s="53">
        <f t="shared" si="12"/>
        <v>8.6584096660843685E-2</v>
      </c>
      <c r="AE52" s="53">
        <f t="shared" si="13"/>
        <v>4.7980547138628621E-2</v>
      </c>
    </row>
    <row r="53" spans="1:31" x14ac:dyDescent="0.35">
      <c r="A53" s="1">
        <v>5</v>
      </c>
      <c r="B53" s="1" t="str">
        <f>B41</f>
        <v>Hasil potong tidak sesuai ukuran</v>
      </c>
      <c r="C53" s="1">
        <f>C41</f>
        <v>14</v>
      </c>
      <c r="D53" s="81">
        <f t="shared" si="16"/>
        <v>8.1871345029239762E-2</v>
      </c>
      <c r="E53" s="8">
        <f>E52+D53</f>
        <v>0.99999999999999989</v>
      </c>
      <c r="W53" s="15">
        <v>10</v>
      </c>
      <c r="X53" s="62">
        <v>45412</v>
      </c>
      <c r="Y53" s="15">
        <v>510</v>
      </c>
      <c r="Z53" s="72">
        <f t="shared" si="14"/>
        <v>51</v>
      </c>
      <c r="AA53" s="15">
        <v>3</v>
      </c>
      <c r="AB53" s="53">
        <f t="shared" si="15"/>
        <v>5.8823529411764705E-2</v>
      </c>
      <c r="AC53" s="53">
        <f t="shared" si="11"/>
        <v>6.7282321899736153E-2</v>
      </c>
      <c r="AD53" s="53">
        <f t="shared" si="12"/>
        <v>8.6584096660843685E-2</v>
      </c>
      <c r="AE53" s="53">
        <f t="shared" si="13"/>
        <v>4.7980547138628621E-2</v>
      </c>
    </row>
    <row r="54" spans="1:31" x14ac:dyDescent="0.35">
      <c r="A54" s="127" t="s">
        <v>0</v>
      </c>
      <c r="B54" s="127"/>
      <c r="C54" s="33">
        <f>SUM(C49:C53)</f>
        <v>171</v>
      </c>
      <c r="D54" s="82">
        <f>SUM(D49:D53)</f>
        <v>0.99999999999999989</v>
      </c>
      <c r="E54" s="33"/>
      <c r="W54" s="15">
        <v>11</v>
      </c>
      <c r="X54" s="62">
        <v>45414</v>
      </c>
      <c r="Y54" s="15">
        <v>520</v>
      </c>
      <c r="Z54" s="72">
        <f t="shared" si="14"/>
        <v>52</v>
      </c>
      <c r="AA54" s="15">
        <v>2</v>
      </c>
      <c r="AB54" s="83">
        <f t="shared" si="15"/>
        <v>3.8461538461538464E-2</v>
      </c>
      <c r="AC54" s="53">
        <f t="shared" si="11"/>
        <v>6.7282321899736153E-2</v>
      </c>
      <c r="AD54" s="53">
        <f t="shared" si="12"/>
        <v>8.6584096660843685E-2</v>
      </c>
      <c r="AE54" s="53">
        <f t="shared" si="13"/>
        <v>4.7980547138628621E-2</v>
      </c>
    </row>
    <row r="55" spans="1:31" x14ac:dyDescent="0.35">
      <c r="W55" s="15">
        <v>12</v>
      </c>
      <c r="X55" s="62">
        <v>45415</v>
      </c>
      <c r="Y55" s="15">
        <v>500</v>
      </c>
      <c r="Z55" s="72">
        <f t="shared" si="14"/>
        <v>50</v>
      </c>
      <c r="AA55" s="15">
        <v>3</v>
      </c>
      <c r="AB55" s="53">
        <f t="shared" si="15"/>
        <v>0.06</v>
      </c>
      <c r="AC55" s="53">
        <f t="shared" si="11"/>
        <v>6.7282321899736153E-2</v>
      </c>
      <c r="AD55" s="53">
        <f t="shared" si="12"/>
        <v>8.6584096660843685E-2</v>
      </c>
      <c r="AE55" s="53">
        <f t="shared" si="13"/>
        <v>4.7980547138628621E-2</v>
      </c>
    </row>
    <row r="56" spans="1:31" x14ac:dyDescent="0.35">
      <c r="W56" s="15">
        <v>13</v>
      </c>
      <c r="X56" s="62">
        <v>45418</v>
      </c>
      <c r="Y56" s="15">
        <v>520</v>
      </c>
      <c r="Z56" s="72">
        <f t="shared" si="14"/>
        <v>52</v>
      </c>
      <c r="AA56" s="15">
        <v>3</v>
      </c>
      <c r="AB56" s="53">
        <f t="shared" si="15"/>
        <v>5.7692307692307696E-2</v>
      </c>
      <c r="AC56" s="53">
        <f t="shared" si="11"/>
        <v>6.7282321899736153E-2</v>
      </c>
      <c r="AD56" s="53">
        <f t="shared" si="12"/>
        <v>8.6584096660843685E-2</v>
      </c>
      <c r="AE56" s="53">
        <f t="shared" si="13"/>
        <v>4.7980547138628621E-2</v>
      </c>
    </row>
    <row r="57" spans="1:31" x14ac:dyDescent="0.35">
      <c r="W57" s="15">
        <v>14</v>
      </c>
      <c r="X57" s="62">
        <v>45419</v>
      </c>
      <c r="Y57" s="15">
        <v>530</v>
      </c>
      <c r="Z57" s="72">
        <f t="shared" si="14"/>
        <v>53</v>
      </c>
      <c r="AA57" s="15">
        <v>4</v>
      </c>
      <c r="AB57" s="53">
        <f t="shared" si="15"/>
        <v>7.5471698113207544E-2</v>
      </c>
      <c r="AC57" s="53">
        <f t="shared" si="11"/>
        <v>6.7282321899736153E-2</v>
      </c>
      <c r="AD57" s="53">
        <f t="shared" si="12"/>
        <v>8.6584096660843685E-2</v>
      </c>
      <c r="AE57" s="53">
        <f t="shared" si="13"/>
        <v>4.7980547138628621E-2</v>
      </c>
    </row>
    <row r="58" spans="1:31" x14ac:dyDescent="0.35">
      <c r="W58" s="15">
        <v>15</v>
      </c>
      <c r="X58" s="62">
        <v>45420</v>
      </c>
      <c r="Y58" s="15">
        <v>510</v>
      </c>
      <c r="Z58" s="72">
        <f t="shared" si="14"/>
        <v>51</v>
      </c>
      <c r="AA58" s="15">
        <v>3</v>
      </c>
      <c r="AB58" s="53">
        <f t="shared" si="15"/>
        <v>5.8823529411764705E-2</v>
      </c>
      <c r="AC58" s="53">
        <f t="shared" si="11"/>
        <v>6.7282321899736153E-2</v>
      </c>
      <c r="AD58" s="53">
        <f t="shared" si="12"/>
        <v>8.6584096660843685E-2</v>
      </c>
      <c r="AE58" s="53">
        <f t="shared" si="13"/>
        <v>4.7980547138628621E-2</v>
      </c>
    </row>
    <row r="59" spans="1:31" x14ac:dyDescent="0.35">
      <c r="E59" s="5"/>
      <c r="W59" s="15">
        <v>16</v>
      </c>
      <c r="X59" s="62">
        <v>45422</v>
      </c>
      <c r="Y59" s="15">
        <v>530</v>
      </c>
      <c r="Z59" s="72">
        <f t="shared" si="14"/>
        <v>53</v>
      </c>
      <c r="AA59" s="15">
        <v>4</v>
      </c>
      <c r="AB59" s="53">
        <f t="shared" si="15"/>
        <v>7.5471698113207544E-2</v>
      </c>
      <c r="AC59" s="53">
        <f t="shared" si="11"/>
        <v>6.7282321899736153E-2</v>
      </c>
      <c r="AD59" s="53">
        <f t="shared" si="12"/>
        <v>8.6584096660843685E-2</v>
      </c>
      <c r="AE59" s="53">
        <f t="shared" si="13"/>
        <v>4.7980547138628621E-2</v>
      </c>
    </row>
    <row r="60" spans="1:31" x14ac:dyDescent="0.35">
      <c r="I60" s="5"/>
      <c r="J60" s="5"/>
      <c r="W60" s="15">
        <v>17</v>
      </c>
      <c r="X60" s="62">
        <v>45425</v>
      </c>
      <c r="Y60" s="15">
        <v>520</v>
      </c>
      <c r="Z60" s="72">
        <f t="shared" si="14"/>
        <v>52</v>
      </c>
      <c r="AA60" s="15">
        <v>3</v>
      </c>
      <c r="AB60" s="53">
        <f t="shared" si="15"/>
        <v>5.7692307692307696E-2</v>
      </c>
      <c r="AC60" s="53">
        <f t="shared" si="11"/>
        <v>6.7282321899736153E-2</v>
      </c>
      <c r="AD60" s="53">
        <f t="shared" si="12"/>
        <v>8.6584096660843685E-2</v>
      </c>
      <c r="AE60" s="53">
        <f t="shared" si="13"/>
        <v>4.7980547138628621E-2</v>
      </c>
    </row>
    <row r="61" spans="1:31" x14ac:dyDescent="0.35">
      <c r="G61" s="6"/>
      <c r="W61" s="15">
        <v>18</v>
      </c>
      <c r="X61" s="62">
        <v>45426</v>
      </c>
      <c r="Y61" s="15">
        <v>540</v>
      </c>
      <c r="Z61" s="72">
        <f t="shared" si="14"/>
        <v>54</v>
      </c>
      <c r="AA61" s="15">
        <v>4</v>
      </c>
      <c r="AB61" s="53">
        <f t="shared" si="15"/>
        <v>7.407407407407407E-2</v>
      </c>
      <c r="AC61" s="53">
        <f t="shared" si="11"/>
        <v>6.7282321899736153E-2</v>
      </c>
      <c r="AD61" s="53">
        <f t="shared" si="12"/>
        <v>8.6584096660843685E-2</v>
      </c>
      <c r="AE61" s="53">
        <f t="shared" si="13"/>
        <v>4.7980547138628621E-2</v>
      </c>
    </row>
    <row r="62" spans="1:31" x14ac:dyDescent="0.35">
      <c r="I62" s="6"/>
      <c r="W62" s="15">
        <v>19</v>
      </c>
      <c r="X62" s="62">
        <v>45427</v>
      </c>
      <c r="Y62" s="15">
        <v>480</v>
      </c>
      <c r="Z62" s="72">
        <f t="shared" si="14"/>
        <v>48</v>
      </c>
      <c r="AA62" s="15">
        <v>3</v>
      </c>
      <c r="AB62" s="53">
        <f t="shared" si="15"/>
        <v>6.25E-2</v>
      </c>
      <c r="AC62" s="53">
        <f t="shared" si="11"/>
        <v>6.7282321899736153E-2</v>
      </c>
      <c r="AD62" s="53">
        <f t="shared" si="12"/>
        <v>8.6584096660843685E-2</v>
      </c>
      <c r="AE62" s="53">
        <f t="shared" si="13"/>
        <v>4.7980547138628621E-2</v>
      </c>
    </row>
    <row r="63" spans="1:31" x14ac:dyDescent="0.35">
      <c r="G63" s="3"/>
      <c r="H63" s="3"/>
      <c r="W63" s="15">
        <v>20</v>
      </c>
      <c r="X63" s="62">
        <v>45428</v>
      </c>
      <c r="Y63" s="15">
        <v>520</v>
      </c>
      <c r="Z63" s="72">
        <f t="shared" si="14"/>
        <v>52</v>
      </c>
      <c r="AA63" s="15">
        <v>4</v>
      </c>
      <c r="AB63" s="53">
        <f t="shared" si="15"/>
        <v>7.6923076923076927E-2</v>
      </c>
      <c r="AC63" s="53">
        <f t="shared" si="11"/>
        <v>6.7282321899736153E-2</v>
      </c>
      <c r="AD63" s="53">
        <f t="shared" si="12"/>
        <v>8.6584096660843685E-2</v>
      </c>
      <c r="AE63" s="53">
        <f t="shared" si="13"/>
        <v>4.7980547138628621E-2</v>
      </c>
    </row>
    <row r="64" spans="1:31" x14ac:dyDescent="0.35">
      <c r="G64" s="5"/>
      <c r="H64" s="5"/>
      <c r="I64" s="3"/>
      <c r="J64" s="3"/>
      <c r="W64" s="15">
        <v>21</v>
      </c>
      <c r="X64" s="62">
        <v>45429</v>
      </c>
      <c r="Y64" s="15">
        <v>490</v>
      </c>
      <c r="Z64" s="72">
        <f t="shared" si="14"/>
        <v>49</v>
      </c>
      <c r="AA64" s="15">
        <v>3</v>
      </c>
      <c r="AB64" s="53">
        <f t="shared" si="15"/>
        <v>6.1224489795918366E-2</v>
      </c>
      <c r="AC64" s="53">
        <f t="shared" si="11"/>
        <v>6.7282321899736153E-2</v>
      </c>
      <c r="AD64" s="53">
        <f t="shared" si="12"/>
        <v>8.6584096660843685E-2</v>
      </c>
      <c r="AE64" s="53">
        <f t="shared" si="13"/>
        <v>4.7980547138628621E-2</v>
      </c>
    </row>
    <row r="65" spans="1:31" x14ac:dyDescent="0.35">
      <c r="G65" s="5"/>
      <c r="H65" s="5"/>
      <c r="I65" s="5"/>
      <c r="J65" s="5"/>
      <c r="W65" s="15">
        <v>22</v>
      </c>
      <c r="X65" s="62">
        <v>45432</v>
      </c>
      <c r="Y65" s="15">
        <v>510</v>
      </c>
      <c r="Z65" s="72">
        <f t="shared" si="14"/>
        <v>51</v>
      </c>
      <c r="AA65" s="15">
        <v>4</v>
      </c>
      <c r="AB65" s="53">
        <f t="shared" si="15"/>
        <v>7.8431372549019607E-2</v>
      </c>
      <c r="AC65" s="53">
        <f t="shared" si="11"/>
        <v>6.7282321899736153E-2</v>
      </c>
      <c r="AD65" s="53">
        <f t="shared" si="12"/>
        <v>8.6584096660843685E-2</v>
      </c>
      <c r="AE65" s="53">
        <f t="shared" si="13"/>
        <v>4.7980547138628621E-2</v>
      </c>
    </row>
    <row r="66" spans="1:31" x14ac:dyDescent="0.35">
      <c r="G66" s="5"/>
      <c r="H66" s="5"/>
      <c r="I66" s="5"/>
      <c r="J66" s="5"/>
      <c r="W66" s="15">
        <v>23</v>
      </c>
      <c r="X66" s="62">
        <v>45433</v>
      </c>
      <c r="Y66" s="15">
        <v>500</v>
      </c>
      <c r="Z66" s="72">
        <f t="shared" si="14"/>
        <v>50</v>
      </c>
      <c r="AA66" s="15">
        <v>2</v>
      </c>
      <c r="AB66" s="83">
        <f t="shared" si="15"/>
        <v>0.04</v>
      </c>
      <c r="AC66" s="53">
        <f t="shared" si="11"/>
        <v>6.7282321899736153E-2</v>
      </c>
      <c r="AD66" s="53">
        <f t="shared" si="12"/>
        <v>8.6584096660843685E-2</v>
      </c>
      <c r="AE66" s="53">
        <f t="shared" si="13"/>
        <v>4.7980547138628621E-2</v>
      </c>
    </row>
    <row r="67" spans="1:31" x14ac:dyDescent="0.35">
      <c r="G67" s="5"/>
      <c r="H67" s="5"/>
      <c r="I67" s="5"/>
      <c r="J67" s="5"/>
      <c r="W67" s="15">
        <v>24</v>
      </c>
      <c r="X67" s="62">
        <v>45434</v>
      </c>
      <c r="Y67" s="15">
        <v>500</v>
      </c>
      <c r="Z67" s="72">
        <f t="shared" si="14"/>
        <v>50</v>
      </c>
      <c r="AA67" s="15">
        <v>4</v>
      </c>
      <c r="AB67" s="53">
        <f t="shared" si="15"/>
        <v>0.08</v>
      </c>
      <c r="AC67" s="53">
        <f t="shared" si="11"/>
        <v>6.7282321899736153E-2</v>
      </c>
      <c r="AD67" s="53">
        <f t="shared" si="12"/>
        <v>8.6584096660843685E-2</v>
      </c>
      <c r="AE67" s="53">
        <f t="shared" si="13"/>
        <v>4.7980547138628621E-2</v>
      </c>
    </row>
    <row r="68" spans="1:31" x14ac:dyDescent="0.35">
      <c r="G68" s="5"/>
      <c r="H68" s="5"/>
      <c r="I68" s="5"/>
      <c r="J68" s="5"/>
      <c r="W68" s="15">
        <v>25</v>
      </c>
      <c r="X68" s="62">
        <v>45436</v>
      </c>
      <c r="Y68" s="15">
        <v>530</v>
      </c>
      <c r="Z68" s="72">
        <f t="shared" si="14"/>
        <v>53</v>
      </c>
      <c r="AA68" s="15">
        <v>3</v>
      </c>
      <c r="AB68" s="53">
        <f t="shared" si="15"/>
        <v>5.6603773584905662E-2</v>
      </c>
      <c r="AC68" s="53">
        <f t="shared" si="11"/>
        <v>6.7282321899736153E-2</v>
      </c>
      <c r="AD68" s="53">
        <f t="shared" si="12"/>
        <v>8.6584096660843685E-2</v>
      </c>
      <c r="AE68" s="53">
        <f t="shared" si="13"/>
        <v>4.7980547138628621E-2</v>
      </c>
    </row>
    <row r="69" spans="1:31" x14ac:dyDescent="0.35">
      <c r="G69" s="145"/>
      <c r="H69" s="145"/>
      <c r="I69" s="5"/>
      <c r="J69" s="5"/>
      <c r="W69" s="15">
        <v>26</v>
      </c>
      <c r="X69" s="62">
        <v>45439</v>
      </c>
      <c r="Y69" s="15">
        <v>500</v>
      </c>
      <c r="Z69" s="72">
        <f t="shared" si="14"/>
        <v>50</v>
      </c>
      <c r="AA69" s="15">
        <v>2</v>
      </c>
      <c r="AB69" s="83">
        <f t="shared" si="15"/>
        <v>0.04</v>
      </c>
      <c r="AC69" s="53">
        <f t="shared" si="11"/>
        <v>6.7282321899736153E-2</v>
      </c>
      <c r="AD69" s="53">
        <f t="shared" si="12"/>
        <v>8.6584096660843685E-2</v>
      </c>
      <c r="AE69" s="53">
        <f t="shared" si="13"/>
        <v>4.7980547138628621E-2</v>
      </c>
    </row>
    <row r="70" spans="1:31" x14ac:dyDescent="0.35">
      <c r="I70" s="145"/>
      <c r="J70" s="145"/>
      <c r="W70" s="15">
        <v>27</v>
      </c>
      <c r="X70" s="62">
        <v>45440</v>
      </c>
      <c r="Y70" s="15">
        <v>510</v>
      </c>
      <c r="Z70" s="72">
        <f t="shared" si="14"/>
        <v>51</v>
      </c>
      <c r="AA70" s="15">
        <v>4</v>
      </c>
      <c r="AB70" s="53">
        <f t="shared" si="15"/>
        <v>7.8431372549019607E-2</v>
      </c>
      <c r="AC70" s="53">
        <f t="shared" si="11"/>
        <v>6.7282321899736153E-2</v>
      </c>
      <c r="AD70" s="53">
        <f t="shared" si="12"/>
        <v>8.6584096660843685E-2</v>
      </c>
      <c r="AE70" s="53">
        <f t="shared" si="13"/>
        <v>4.7980547138628621E-2</v>
      </c>
    </row>
    <row r="71" spans="1:31" x14ac:dyDescent="0.35">
      <c r="G71" s="3"/>
      <c r="H71" s="3"/>
      <c r="W71" s="15">
        <v>28</v>
      </c>
      <c r="X71" s="62">
        <v>45441</v>
      </c>
      <c r="Y71" s="15">
        <v>520</v>
      </c>
      <c r="Z71" s="72">
        <f t="shared" si="14"/>
        <v>52</v>
      </c>
      <c r="AA71" s="15">
        <v>3</v>
      </c>
      <c r="AB71" s="53">
        <f t="shared" si="15"/>
        <v>5.7692307692307696E-2</v>
      </c>
      <c r="AC71" s="53">
        <f t="shared" si="11"/>
        <v>6.7282321899736153E-2</v>
      </c>
      <c r="AD71" s="53">
        <f t="shared" si="12"/>
        <v>8.6584096660843685E-2</v>
      </c>
      <c r="AE71" s="53">
        <f t="shared" si="13"/>
        <v>4.7980547138628621E-2</v>
      </c>
    </row>
    <row r="72" spans="1:31" x14ac:dyDescent="0.35">
      <c r="G72" s="5"/>
      <c r="H72" s="5"/>
      <c r="I72" s="3"/>
      <c r="J72" s="3"/>
      <c r="W72" s="15">
        <v>29</v>
      </c>
      <c r="X72" s="62">
        <v>45442</v>
      </c>
      <c r="Y72" s="15">
        <v>530</v>
      </c>
      <c r="Z72" s="72">
        <f t="shared" si="14"/>
        <v>53</v>
      </c>
      <c r="AA72" s="15">
        <v>4</v>
      </c>
      <c r="AB72" s="53">
        <f t="shared" si="15"/>
        <v>7.5471698113207544E-2</v>
      </c>
      <c r="AC72" s="53">
        <f t="shared" si="11"/>
        <v>6.7282321899736153E-2</v>
      </c>
      <c r="AD72" s="53">
        <f t="shared" si="12"/>
        <v>8.6584096660843685E-2</v>
      </c>
      <c r="AE72" s="53">
        <f t="shared" si="13"/>
        <v>4.7980547138628621E-2</v>
      </c>
    </row>
    <row r="73" spans="1:31" x14ac:dyDescent="0.35">
      <c r="G73" s="5"/>
      <c r="H73" s="5"/>
      <c r="I73" s="5"/>
      <c r="J73" s="5"/>
      <c r="W73" s="15">
        <v>30</v>
      </c>
      <c r="X73" s="62">
        <v>45443</v>
      </c>
      <c r="Y73" s="15">
        <v>560</v>
      </c>
      <c r="Z73" s="72">
        <f t="shared" si="14"/>
        <v>56</v>
      </c>
      <c r="AA73" s="15">
        <v>4</v>
      </c>
      <c r="AB73" s="53">
        <f t="shared" si="15"/>
        <v>7.1428571428571425E-2</v>
      </c>
      <c r="AC73" s="53">
        <f t="shared" si="11"/>
        <v>6.7282321899736153E-2</v>
      </c>
      <c r="AD73" s="53">
        <f t="shared" si="12"/>
        <v>8.6584096660843685E-2</v>
      </c>
      <c r="AE73" s="53">
        <f t="shared" si="13"/>
        <v>4.7980547138628621E-2</v>
      </c>
    </row>
    <row r="74" spans="1:31" x14ac:dyDescent="0.35">
      <c r="G74" s="5"/>
      <c r="H74" s="5"/>
      <c r="I74" s="5"/>
      <c r="J74" s="5"/>
      <c r="W74" s="134" t="s">
        <v>48</v>
      </c>
      <c r="X74" s="135"/>
      <c r="Y74" s="44">
        <f>SUM(Y44:Y73)</f>
        <v>15150</v>
      </c>
      <c r="Z74" s="44">
        <f>SUM(Z44:Z73)</f>
        <v>1516</v>
      </c>
      <c r="AA74" s="44">
        <f>SUM(AA44:AA73)</f>
        <v>102</v>
      </c>
      <c r="AB74" s="71">
        <f>SUM(AB44:AB73)</f>
        <v>2.0218605065654698</v>
      </c>
      <c r="AC74" s="71">
        <f t="shared" ref="AC74:AE74" si="17">SUM(AC44:AC73)</f>
        <v>2.0184696569920861</v>
      </c>
      <c r="AD74" s="71">
        <f t="shared" si="17"/>
        <v>2.5975228998253104</v>
      </c>
      <c r="AE74" s="71">
        <f t="shared" si="17"/>
        <v>1.4394164141588581</v>
      </c>
    </row>
    <row r="75" spans="1:31" x14ac:dyDescent="0.35">
      <c r="G75" s="5"/>
      <c r="H75" s="5"/>
      <c r="I75" s="5"/>
      <c r="J75" s="5"/>
      <c r="W75" s="134" t="s">
        <v>33</v>
      </c>
      <c r="X75" s="135"/>
      <c r="Y75" s="71">
        <f>AVERAGE(Y44:Y73)</f>
        <v>505</v>
      </c>
      <c r="Z75" s="7">
        <f>AVERAGE(Z44:Z73)</f>
        <v>50.533333333333331</v>
      </c>
      <c r="AA75" s="71">
        <f>AVERAGE(AA44:AA73)</f>
        <v>3.4</v>
      </c>
      <c r="AB75" s="71">
        <f>AVERAGE(AB44:AB73)</f>
        <v>6.7395350218848987E-2</v>
      </c>
      <c r="AC75" s="71">
        <f t="shared" ref="AC75:AE75" si="18">AVERAGE(AC44:AC73)</f>
        <v>6.7282321899736208E-2</v>
      </c>
      <c r="AD75" s="71">
        <f t="shared" si="18"/>
        <v>8.6584096660843685E-2</v>
      </c>
      <c r="AE75" s="71">
        <f t="shared" si="18"/>
        <v>4.7980547138628607E-2</v>
      </c>
    </row>
    <row r="76" spans="1:31" x14ac:dyDescent="0.35">
      <c r="G76" s="5"/>
      <c r="H76" s="5"/>
      <c r="I76" s="5"/>
      <c r="J76" s="5"/>
      <c r="W76" s="134" t="s">
        <v>34</v>
      </c>
      <c r="X76" s="136"/>
      <c r="Y76" s="135"/>
      <c r="Z76" s="71">
        <f>SQRT($AC$44*(1-$AC$44)/$Z$74)</f>
        <v>6.4339249203691773E-3</v>
      </c>
      <c r="AA76" s="7"/>
      <c r="AB76" s="3"/>
    </row>
    <row r="77" spans="1:31" x14ac:dyDescent="0.35">
      <c r="G77" s="145"/>
      <c r="H77" s="145"/>
      <c r="I77" s="5"/>
      <c r="J77" s="5"/>
      <c r="AA77" s="5"/>
      <c r="AB77" s="5"/>
      <c r="AC77" s="3"/>
      <c r="AD77" s="3"/>
    </row>
    <row r="78" spans="1:31" x14ac:dyDescent="0.35">
      <c r="I78" s="145"/>
      <c r="J78" s="145"/>
      <c r="AA78" s="5"/>
      <c r="AB78" s="5">
        <f>AA74/Z74*100</f>
        <v>6.7282321899736157</v>
      </c>
      <c r="AC78" s="5">
        <f>AB75*100</f>
        <v>6.7395350218848984</v>
      </c>
      <c r="AD78" s="5"/>
    </row>
    <row r="79" spans="1:31" x14ac:dyDescent="0.35">
      <c r="A79" s="79" t="s">
        <v>154</v>
      </c>
      <c r="B79" s="79"/>
      <c r="C79" s="79"/>
      <c r="AA79" s="5"/>
      <c r="AB79" s="5"/>
      <c r="AC79" s="5"/>
      <c r="AD79" s="5"/>
    </row>
    <row r="80" spans="1:31" x14ac:dyDescent="0.35">
      <c r="A80" s="137" t="s">
        <v>11</v>
      </c>
      <c r="B80" s="137" t="s">
        <v>12</v>
      </c>
      <c r="C80" s="137" t="s">
        <v>13</v>
      </c>
      <c r="D80" s="137"/>
      <c r="E80" s="137"/>
      <c r="F80" s="137"/>
      <c r="G80" s="137"/>
      <c r="H80" s="137" t="s">
        <v>14</v>
      </c>
      <c r="I80" s="137" t="s">
        <v>15</v>
      </c>
      <c r="AA80" s="5"/>
      <c r="AB80" s="5"/>
      <c r="AC80" s="5"/>
      <c r="AD80" s="5"/>
    </row>
    <row r="81" spans="1:30" x14ac:dyDescent="0.35">
      <c r="A81" s="137"/>
      <c r="B81" s="137"/>
      <c r="C81" s="13">
        <v>1</v>
      </c>
      <c r="D81" s="13">
        <v>2</v>
      </c>
      <c r="E81" s="13">
        <v>3</v>
      </c>
      <c r="F81" s="13">
        <v>4</v>
      </c>
      <c r="G81" s="13">
        <v>5</v>
      </c>
      <c r="H81" s="137"/>
      <c r="I81" s="137"/>
      <c r="AA81" s="5"/>
      <c r="AB81" s="5"/>
      <c r="AC81" s="5"/>
      <c r="AD81" s="5"/>
    </row>
    <row r="82" spans="1:30" x14ac:dyDescent="0.35">
      <c r="A82" s="15">
        <v>1</v>
      </c>
      <c r="B82" s="17" t="s">
        <v>16</v>
      </c>
      <c r="C82" s="15">
        <v>2</v>
      </c>
      <c r="D82" s="15">
        <v>1</v>
      </c>
      <c r="E82" s="15">
        <v>2</v>
      </c>
      <c r="F82" s="15">
        <v>1</v>
      </c>
      <c r="G82" s="15">
        <v>2</v>
      </c>
      <c r="H82" s="15">
        <f>AVERAGE(C82:G82)</f>
        <v>1.6</v>
      </c>
      <c r="I82" s="15">
        <v>7</v>
      </c>
      <c r="K82" s="79" t="s">
        <v>71</v>
      </c>
      <c r="AA82" s="6"/>
      <c r="AB82" s="6"/>
      <c r="AC82" s="5"/>
      <c r="AD82" s="5"/>
    </row>
    <row r="83" spans="1:30" x14ac:dyDescent="0.35">
      <c r="A83" s="15">
        <v>2</v>
      </c>
      <c r="B83" s="17" t="s">
        <v>17</v>
      </c>
      <c r="C83" s="15">
        <v>3</v>
      </c>
      <c r="D83" s="15">
        <v>3</v>
      </c>
      <c r="E83" s="15">
        <v>2</v>
      </c>
      <c r="F83" s="15">
        <v>2</v>
      </c>
      <c r="G83" s="15">
        <v>3</v>
      </c>
      <c r="H83" s="15">
        <f t="shared" ref="H83:H87" si="19">AVERAGE(C83:G83)</f>
        <v>2.6</v>
      </c>
      <c r="I83" s="15">
        <v>4</v>
      </c>
      <c r="AC83" s="6"/>
      <c r="AD83" s="6"/>
    </row>
    <row r="84" spans="1:30" x14ac:dyDescent="0.35">
      <c r="A84" s="15">
        <v>3</v>
      </c>
      <c r="B84" s="17" t="s">
        <v>18</v>
      </c>
      <c r="C84" s="15">
        <v>3</v>
      </c>
      <c r="D84" s="15">
        <v>2</v>
      </c>
      <c r="E84" s="15">
        <v>1</v>
      </c>
      <c r="F84" s="15">
        <v>3</v>
      </c>
      <c r="G84" s="15">
        <v>1</v>
      </c>
      <c r="H84" s="15">
        <f t="shared" si="19"/>
        <v>2</v>
      </c>
      <c r="I84" s="15">
        <v>6</v>
      </c>
      <c r="K84" s="137" t="s">
        <v>27</v>
      </c>
      <c r="L84" s="137" t="s">
        <v>28</v>
      </c>
      <c r="M84" s="142" t="s">
        <v>29</v>
      </c>
      <c r="N84" s="137" t="s">
        <v>53</v>
      </c>
      <c r="O84" s="142" t="s">
        <v>61</v>
      </c>
      <c r="P84" s="137" t="s">
        <v>8</v>
      </c>
      <c r="Q84" s="137" t="s">
        <v>9</v>
      </c>
      <c r="R84" s="137" t="s">
        <v>6</v>
      </c>
      <c r="S84" s="137" t="s">
        <v>7</v>
      </c>
    </row>
    <row r="85" spans="1:30" x14ac:dyDescent="0.35">
      <c r="A85" s="15">
        <v>4</v>
      </c>
      <c r="B85" s="19" t="s">
        <v>19</v>
      </c>
      <c r="C85" s="18">
        <v>3</v>
      </c>
      <c r="D85" s="18">
        <v>4</v>
      </c>
      <c r="E85" s="18">
        <v>4</v>
      </c>
      <c r="F85" s="18">
        <v>5</v>
      </c>
      <c r="G85" s="18">
        <v>4</v>
      </c>
      <c r="H85" s="18">
        <f t="shared" si="19"/>
        <v>4</v>
      </c>
      <c r="I85" s="18">
        <v>3</v>
      </c>
      <c r="K85" s="137"/>
      <c r="L85" s="137"/>
      <c r="M85" s="142"/>
      <c r="N85" s="137"/>
      <c r="O85" s="142"/>
      <c r="P85" s="137"/>
      <c r="Q85" s="137"/>
      <c r="R85" s="137"/>
      <c r="S85" s="137"/>
    </row>
    <row r="86" spans="1:30" x14ac:dyDescent="0.35">
      <c r="A86" s="15">
        <v>5</v>
      </c>
      <c r="B86" s="17" t="s">
        <v>20</v>
      </c>
      <c r="C86" s="15">
        <v>3</v>
      </c>
      <c r="D86" s="15">
        <v>3</v>
      </c>
      <c r="E86" s="15">
        <v>2</v>
      </c>
      <c r="F86" s="15">
        <v>2</v>
      </c>
      <c r="G86" s="15">
        <v>2</v>
      </c>
      <c r="H86" s="15">
        <f t="shared" si="19"/>
        <v>2.4</v>
      </c>
      <c r="I86" s="15">
        <v>5</v>
      </c>
      <c r="K86" s="15">
        <v>1</v>
      </c>
      <c r="L86" s="32">
        <v>45344</v>
      </c>
      <c r="M86" s="15">
        <v>456</v>
      </c>
      <c r="N86" s="1">
        <v>46</v>
      </c>
      <c r="O86" s="15" cm="1">
        <f t="array" ref="O86:O115">K5:K34</f>
        <v>4</v>
      </c>
      <c r="P86" s="75">
        <f>O86/N86</f>
        <v>8.6956521739130432E-2</v>
      </c>
      <c r="Q86" s="53">
        <f>$O$116/$N$116</f>
        <v>9.2193808882907138E-2</v>
      </c>
      <c r="R86" s="53">
        <f>$Q$86+(3*$N$118)</f>
        <v>0.11470815296292376</v>
      </c>
      <c r="S86" s="53">
        <f>$Q$86-(3*$N$118)</f>
        <v>6.9679464802890514E-2</v>
      </c>
    </row>
    <row r="87" spans="1:30" x14ac:dyDescent="0.35">
      <c r="A87" s="15">
        <v>6</v>
      </c>
      <c r="B87" s="19" t="s">
        <v>22</v>
      </c>
      <c r="C87" s="18">
        <v>4</v>
      </c>
      <c r="D87" s="18">
        <v>5</v>
      </c>
      <c r="E87" s="18">
        <v>4</v>
      </c>
      <c r="F87" s="18">
        <v>4</v>
      </c>
      <c r="G87" s="18">
        <v>4</v>
      </c>
      <c r="H87" s="18">
        <f t="shared" si="19"/>
        <v>4.2</v>
      </c>
      <c r="I87" s="18">
        <v>2</v>
      </c>
      <c r="K87" s="15">
        <v>2</v>
      </c>
      <c r="L87" s="32">
        <v>45345</v>
      </c>
      <c r="M87" s="15">
        <v>550</v>
      </c>
      <c r="N87" s="1">
        <f t="shared" ref="N87:N102" si="20">M87/10</f>
        <v>55</v>
      </c>
      <c r="O87" s="15">
        <v>4</v>
      </c>
      <c r="P87" s="75">
        <f t="shared" ref="P87:P115" si="21">O87/N87</f>
        <v>7.2727272727272724E-2</v>
      </c>
      <c r="Q87" s="53">
        <f>$O$116/$N$116</f>
        <v>9.2193808882907138E-2</v>
      </c>
      <c r="R87" s="53">
        <f t="shared" ref="R87:R115" si="22">$Q$86+(3*$N$118)</f>
        <v>0.11470815296292376</v>
      </c>
      <c r="S87" s="53">
        <f t="shared" ref="S87:S115" si="23">$Q$86-(3*$N$118)</f>
        <v>6.9679464802890514E-2</v>
      </c>
    </row>
    <row r="88" spans="1:30" x14ac:dyDescent="0.35">
      <c r="A88" s="15">
        <v>7</v>
      </c>
      <c r="B88" s="19" t="s">
        <v>21</v>
      </c>
      <c r="C88" s="18">
        <v>5</v>
      </c>
      <c r="D88" s="18">
        <v>4</v>
      </c>
      <c r="E88" s="18">
        <v>5</v>
      </c>
      <c r="F88" s="18">
        <v>4</v>
      </c>
      <c r="G88" s="18">
        <v>4</v>
      </c>
      <c r="H88" s="18">
        <f>AVERAGE(C88:G88)</f>
        <v>4.4000000000000004</v>
      </c>
      <c r="I88" s="18">
        <v>1</v>
      </c>
      <c r="K88" s="15">
        <v>3</v>
      </c>
      <c r="L88" s="32">
        <v>45348</v>
      </c>
      <c r="M88" s="15">
        <v>490</v>
      </c>
      <c r="N88" s="1">
        <f t="shared" si="20"/>
        <v>49</v>
      </c>
      <c r="O88" s="15">
        <v>5</v>
      </c>
      <c r="P88" s="75">
        <f t="shared" si="21"/>
        <v>0.10204081632653061</v>
      </c>
      <c r="Q88" s="53">
        <f t="shared" ref="Q88:Q115" si="24">$O$116/$N$116</f>
        <v>9.2193808882907138E-2</v>
      </c>
      <c r="R88" s="53">
        <f t="shared" si="22"/>
        <v>0.11470815296292376</v>
      </c>
      <c r="S88" s="53">
        <f t="shared" si="23"/>
        <v>6.9679464802890514E-2</v>
      </c>
    </row>
    <row r="89" spans="1:30" x14ac:dyDescent="0.35">
      <c r="A89" s="20"/>
      <c r="B89" s="60"/>
      <c r="C89" s="20"/>
      <c r="D89" s="5"/>
      <c r="E89" s="20"/>
      <c r="F89" s="12"/>
      <c r="G89" s="12"/>
      <c r="H89" s="12"/>
      <c r="I89" s="12"/>
      <c r="K89" s="15">
        <v>4</v>
      </c>
      <c r="L89" s="32">
        <v>45349</v>
      </c>
      <c r="M89" s="15">
        <v>510</v>
      </c>
      <c r="N89" s="1">
        <f t="shared" si="20"/>
        <v>51</v>
      </c>
      <c r="O89" s="15">
        <v>3</v>
      </c>
      <c r="P89" s="83">
        <f t="shared" si="21"/>
        <v>5.8823529411764705E-2</v>
      </c>
      <c r="Q89" s="53">
        <f t="shared" si="24"/>
        <v>9.2193808882907138E-2</v>
      </c>
      <c r="R89" s="53">
        <f t="shared" si="22"/>
        <v>0.11470815296292376</v>
      </c>
      <c r="S89" s="53">
        <f t="shared" si="23"/>
        <v>6.9679464802890514E-2</v>
      </c>
    </row>
    <row r="90" spans="1:30" x14ac:dyDescent="0.35">
      <c r="A90" s="20"/>
      <c r="B90" s="60"/>
      <c r="C90" s="20"/>
      <c r="D90" s="5"/>
      <c r="E90" s="20"/>
      <c r="F90" s="12"/>
      <c r="G90" s="12"/>
      <c r="H90" s="12"/>
      <c r="I90" s="12"/>
      <c r="K90" s="15">
        <v>5</v>
      </c>
      <c r="L90" s="32">
        <v>45350</v>
      </c>
      <c r="M90" s="15">
        <v>520</v>
      </c>
      <c r="N90" s="1">
        <f t="shared" si="20"/>
        <v>52</v>
      </c>
      <c r="O90" s="15">
        <v>4</v>
      </c>
      <c r="P90" s="75">
        <f t="shared" si="21"/>
        <v>7.6923076923076927E-2</v>
      </c>
      <c r="Q90" s="53">
        <f t="shared" si="24"/>
        <v>9.2193808882907138E-2</v>
      </c>
      <c r="R90" s="53">
        <f t="shared" si="22"/>
        <v>0.11470815296292376</v>
      </c>
      <c r="S90" s="53">
        <f t="shared" si="23"/>
        <v>6.9679464802890514E-2</v>
      </c>
    </row>
    <row r="91" spans="1:30" x14ac:dyDescent="0.35">
      <c r="A91" s="20"/>
      <c r="B91" s="60"/>
      <c r="C91" s="20"/>
      <c r="D91" s="5"/>
      <c r="E91" s="20"/>
      <c r="F91" s="12"/>
      <c r="G91" s="12"/>
      <c r="H91" s="12"/>
      <c r="I91" s="12"/>
      <c r="K91" s="15">
        <v>6</v>
      </c>
      <c r="L91" s="32">
        <v>45351</v>
      </c>
      <c r="M91" s="15">
        <v>510</v>
      </c>
      <c r="N91" s="1">
        <f t="shared" si="20"/>
        <v>51</v>
      </c>
      <c r="O91" s="15">
        <v>3</v>
      </c>
      <c r="P91" s="83">
        <f t="shared" si="21"/>
        <v>5.8823529411764705E-2</v>
      </c>
      <c r="Q91" s="53">
        <f t="shared" si="24"/>
        <v>9.2193808882907138E-2</v>
      </c>
      <c r="R91" s="53">
        <f t="shared" si="22"/>
        <v>0.11470815296292376</v>
      </c>
      <c r="S91" s="53">
        <f t="shared" si="23"/>
        <v>6.9679464802890514E-2</v>
      </c>
    </row>
    <row r="92" spans="1:30" x14ac:dyDescent="0.35">
      <c r="A92" s="20"/>
      <c r="B92" s="60"/>
      <c r="C92" s="20"/>
      <c r="D92" s="5"/>
      <c r="E92" s="20"/>
      <c r="F92" s="12"/>
      <c r="G92" s="12"/>
      <c r="H92" s="12"/>
      <c r="I92" s="12"/>
      <c r="K92" s="15">
        <v>7</v>
      </c>
      <c r="L92" s="32">
        <v>45352</v>
      </c>
      <c r="M92" s="15">
        <v>450</v>
      </c>
      <c r="N92" s="1">
        <f t="shared" si="20"/>
        <v>45</v>
      </c>
      <c r="O92" s="15">
        <v>6</v>
      </c>
      <c r="P92" s="83">
        <f t="shared" si="21"/>
        <v>0.13333333333333333</v>
      </c>
      <c r="Q92" s="53">
        <f t="shared" si="24"/>
        <v>9.2193808882907138E-2</v>
      </c>
      <c r="R92" s="53">
        <f t="shared" si="22"/>
        <v>0.11470815296292376</v>
      </c>
      <c r="S92" s="53">
        <f t="shared" si="23"/>
        <v>6.9679464802890514E-2</v>
      </c>
    </row>
    <row r="93" spans="1:30" x14ac:dyDescent="0.35">
      <c r="A93" s="20"/>
      <c r="B93" s="60"/>
      <c r="C93" s="20"/>
      <c r="D93" s="5"/>
      <c r="E93" s="20"/>
      <c r="F93" s="12"/>
      <c r="G93" s="12"/>
      <c r="H93" s="12"/>
      <c r="I93" s="12"/>
      <c r="K93" s="15">
        <v>8</v>
      </c>
      <c r="L93" s="32">
        <v>45355</v>
      </c>
      <c r="M93" s="15">
        <v>480</v>
      </c>
      <c r="N93" s="1">
        <f t="shared" si="20"/>
        <v>48</v>
      </c>
      <c r="O93" s="15">
        <v>3</v>
      </c>
      <c r="P93" s="83">
        <f t="shared" si="21"/>
        <v>6.25E-2</v>
      </c>
      <c r="Q93" s="53">
        <f t="shared" si="24"/>
        <v>9.2193808882907138E-2</v>
      </c>
      <c r="R93" s="53">
        <f t="shared" si="22"/>
        <v>0.11470815296292376</v>
      </c>
      <c r="S93" s="53">
        <f t="shared" si="23"/>
        <v>6.9679464802890514E-2</v>
      </c>
    </row>
    <row r="94" spans="1:30" x14ac:dyDescent="0.35">
      <c r="A94" s="20"/>
      <c r="B94" s="60"/>
      <c r="C94" s="20"/>
      <c r="D94" s="5"/>
      <c r="E94" s="20"/>
      <c r="F94" s="12"/>
      <c r="G94" s="12"/>
      <c r="H94" s="12"/>
      <c r="I94" s="12"/>
      <c r="K94" s="15">
        <v>9</v>
      </c>
      <c r="L94" s="32">
        <v>45356</v>
      </c>
      <c r="M94" s="15">
        <v>500</v>
      </c>
      <c r="N94" s="1">
        <f t="shared" si="20"/>
        <v>50</v>
      </c>
      <c r="O94" s="15">
        <v>6</v>
      </c>
      <c r="P94" s="83">
        <f t="shared" si="21"/>
        <v>0.12</v>
      </c>
      <c r="Q94" s="53">
        <f t="shared" si="24"/>
        <v>9.2193808882907138E-2</v>
      </c>
      <c r="R94" s="53">
        <f t="shared" si="22"/>
        <v>0.11470815296292376</v>
      </c>
      <c r="S94" s="53">
        <f t="shared" si="23"/>
        <v>6.9679464802890514E-2</v>
      </c>
    </row>
    <row r="95" spans="1:30" x14ac:dyDescent="0.35">
      <c r="A95" s="20"/>
      <c r="B95" s="60"/>
      <c r="C95" s="20"/>
      <c r="D95" s="5"/>
      <c r="E95" s="20"/>
      <c r="F95" s="12"/>
      <c r="G95" s="12"/>
      <c r="H95" s="12"/>
      <c r="I95" s="12"/>
      <c r="K95" s="15">
        <v>10</v>
      </c>
      <c r="L95" s="32">
        <v>45357</v>
      </c>
      <c r="M95" s="15">
        <v>490</v>
      </c>
      <c r="N95" s="1">
        <f t="shared" si="20"/>
        <v>49</v>
      </c>
      <c r="O95" s="15">
        <v>7</v>
      </c>
      <c r="P95" s="83">
        <f t="shared" si="21"/>
        <v>0.14285714285714285</v>
      </c>
      <c r="Q95" s="53">
        <f t="shared" si="24"/>
        <v>9.2193808882907138E-2</v>
      </c>
      <c r="R95" s="53">
        <f t="shared" si="22"/>
        <v>0.11470815296292376</v>
      </c>
      <c r="S95" s="53">
        <f t="shared" si="23"/>
        <v>6.9679464802890514E-2</v>
      </c>
    </row>
    <row r="96" spans="1:30" x14ac:dyDescent="0.35">
      <c r="A96" s="20"/>
      <c r="B96" s="60"/>
      <c r="C96" s="20"/>
      <c r="D96" s="5"/>
      <c r="E96" s="20"/>
      <c r="F96" s="12"/>
      <c r="G96" s="12"/>
      <c r="H96" s="12"/>
      <c r="I96" s="12"/>
      <c r="K96" s="15">
        <v>11</v>
      </c>
      <c r="L96" s="32">
        <v>45358</v>
      </c>
      <c r="M96" s="15">
        <v>480</v>
      </c>
      <c r="N96" s="1">
        <f t="shared" si="20"/>
        <v>48</v>
      </c>
      <c r="O96" s="15">
        <v>2</v>
      </c>
      <c r="P96" s="83">
        <f t="shared" si="21"/>
        <v>4.1666666666666664E-2</v>
      </c>
      <c r="Q96" s="53">
        <f t="shared" si="24"/>
        <v>9.2193808882907138E-2</v>
      </c>
      <c r="R96" s="53">
        <f t="shared" si="22"/>
        <v>0.11470815296292376</v>
      </c>
      <c r="S96" s="53">
        <f t="shared" si="23"/>
        <v>6.9679464802890514E-2</v>
      </c>
    </row>
    <row r="97" spans="1:24" x14ac:dyDescent="0.35">
      <c r="A97" s="20"/>
      <c r="B97" s="60"/>
      <c r="C97" s="20"/>
      <c r="D97" s="5"/>
      <c r="E97" s="20"/>
      <c r="F97" s="12"/>
      <c r="G97" s="12"/>
      <c r="H97" s="12"/>
      <c r="I97" s="12"/>
      <c r="K97" s="15">
        <v>12</v>
      </c>
      <c r="L97" s="32">
        <v>45359</v>
      </c>
      <c r="M97" s="15">
        <v>490</v>
      </c>
      <c r="N97" s="1">
        <f t="shared" si="20"/>
        <v>49</v>
      </c>
      <c r="O97" s="15">
        <v>6</v>
      </c>
      <c r="P97" s="83">
        <f t="shared" si="21"/>
        <v>0.12244897959183673</v>
      </c>
      <c r="Q97" s="53">
        <f t="shared" si="24"/>
        <v>9.2193808882907138E-2</v>
      </c>
      <c r="R97" s="53">
        <f t="shared" si="22"/>
        <v>0.11470815296292376</v>
      </c>
      <c r="S97" s="53">
        <f t="shared" si="23"/>
        <v>6.9679464802890514E-2</v>
      </c>
    </row>
    <row r="98" spans="1:24" x14ac:dyDescent="0.35">
      <c r="A98" s="20"/>
      <c r="B98" s="60"/>
      <c r="C98" s="20"/>
      <c r="D98" s="5"/>
      <c r="E98" s="20"/>
      <c r="F98" s="12"/>
      <c r="G98" s="12"/>
      <c r="H98" s="12"/>
      <c r="I98" s="12"/>
      <c r="K98" s="15">
        <v>13</v>
      </c>
      <c r="L98" s="32">
        <v>45363</v>
      </c>
      <c r="M98" s="15">
        <v>530</v>
      </c>
      <c r="N98" s="1">
        <f t="shared" si="20"/>
        <v>53</v>
      </c>
      <c r="O98" s="15">
        <v>5</v>
      </c>
      <c r="P98" s="75">
        <f t="shared" si="21"/>
        <v>9.4339622641509441E-2</v>
      </c>
      <c r="Q98" s="53">
        <f t="shared" si="24"/>
        <v>9.2193808882907138E-2</v>
      </c>
      <c r="R98" s="53">
        <f t="shared" si="22"/>
        <v>0.11470815296292376</v>
      </c>
      <c r="S98" s="53">
        <f t="shared" si="23"/>
        <v>6.9679464802890514E-2</v>
      </c>
    </row>
    <row r="99" spans="1:24" x14ac:dyDescent="0.35">
      <c r="A99" s="20"/>
      <c r="B99" s="60"/>
      <c r="C99" s="20"/>
      <c r="D99" s="5"/>
      <c r="E99" s="20"/>
      <c r="F99" s="12"/>
      <c r="G99" s="12"/>
      <c r="H99" s="12"/>
      <c r="I99" s="12"/>
      <c r="K99" s="15">
        <v>14</v>
      </c>
      <c r="L99" s="32">
        <v>45364</v>
      </c>
      <c r="M99" s="15">
        <v>520</v>
      </c>
      <c r="N99" s="1">
        <f t="shared" si="20"/>
        <v>52</v>
      </c>
      <c r="O99" s="15">
        <v>6</v>
      </c>
      <c r="P99" s="83">
        <f t="shared" si="21"/>
        <v>0.11538461538461539</v>
      </c>
      <c r="Q99" s="53">
        <f t="shared" si="24"/>
        <v>9.2193808882907138E-2</v>
      </c>
      <c r="R99" s="53">
        <f t="shared" si="22"/>
        <v>0.11470815296292376</v>
      </c>
      <c r="S99" s="53">
        <f t="shared" si="23"/>
        <v>6.9679464802890514E-2</v>
      </c>
    </row>
    <row r="100" spans="1:24" x14ac:dyDescent="0.35">
      <c r="A100" s="20"/>
      <c r="B100" s="60"/>
      <c r="C100" s="20"/>
      <c r="D100" s="5"/>
      <c r="E100" s="20"/>
      <c r="F100" s="12"/>
      <c r="G100" s="12"/>
      <c r="H100" s="12"/>
      <c r="I100" s="12"/>
      <c r="K100" s="15">
        <v>15</v>
      </c>
      <c r="L100" s="32">
        <v>45365</v>
      </c>
      <c r="M100" s="15">
        <v>530</v>
      </c>
      <c r="N100" s="1">
        <f t="shared" si="20"/>
        <v>53</v>
      </c>
      <c r="O100" s="15">
        <v>6</v>
      </c>
      <c r="P100" s="75">
        <f t="shared" si="21"/>
        <v>0.11320754716981132</v>
      </c>
      <c r="Q100" s="53">
        <f t="shared" si="24"/>
        <v>9.2193808882907138E-2</v>
      </c>
      <c r="R100" s="53">
        <f t="shared" si="22"/>
        <v>0.11470815296292376</v>
      </c>
      <c r="S100" s="53">
        <f t="shared" si="23"/>
        <v>6.9679464802890514E-2</v>
      </c>
    </row>
    <row r="101" spans="1:24" x14ac:dyDescent="0.35">
      <c r="A101" s="20"/>
      <c r="B101" s="60"/>
      <c r="C101" s="20"/>
      <c r="D101" s="5"/>
      <c r="E101" s="20"/>
      <c r="F101" s="12"/>
      <c r="G101" s="12"/>
      <c r="H101" s="12"/>
      <c r="I101" s="12"/>
      <c r="K101" s="15">
        <v>16</v>
      </c>
      <c r="L101" s="32">
        <v>45366</v>
      </c>
      <c r="M101" s="15">
        <v>460</v>
      </c>
      <c r="N101" s="1">
        <f t="shared" si="20"/>
        <v>46</v>
      </c>
      <c r="O101" s="15">
        <v>4</v>
      </c>
      <c r="P101" s="75">
        <f t="shared" si="21"/>
        <v>8.6956521739130432E-2</v>
      </c>
      <c r="Q101" s="53">
        <f t="shared" si="24"/>
        <v>9.2193808882907138E-2</v>
      </c>
      <c r="R101" s="53">
        <f t="shared" si="22"/>
        <v>0.11470815296292376</v>
      </c>
      <c r="S101" s="53">
        <f t="shared" si="23"/>
        <v>6.9679464802890514E-2</v>
      </c>
    </row>
    <row r="102" spans="1:24" x14ac:dyDescent="0.35">
      <c r="A102" s="20"/>
      <c r="B102" s="60"/>
      <c r="C102" s="20"/>
      <c r="D102" s="5"/>
      <c r="E102" s="20"/>
      <c r="F102" s="12"/>
      <c r="G102" s="12"/>
      <c r="H102" s="12"/>
      <c r="I102" s="12"/>
      <c r="K102" s="15">
        <v>17</v>
      </c>
      <c r="L102" s="32">
        <v>45369</v>
      </c>
      <c r="M102" s="15">
        <v>500</v>
      </c>
      <c r="N102" s="1">
        <f t="shared" si="20"/>
        <v>50</v>
      </c>
      <c r="O102" s="15">
        <v>4</v>
      </c>
      <c r="P102" s="75">
        <f t="shared" si="21"/>
        <v>0.08</v>
      </c>
      <c r="Q102" s="53">
        <f t="shared" si="24"/>
        <v>9.2193808882907138E-2</v>
      </c>
      <c r="R102" s="53">
        <f t="shared" si="22"/>
        <v>0.11470815296292376</v>
      </c>
      <c r="S102" s="53">
        <f t="shared" si="23"/>
        <v>6.9679464802890514E-2</v>
      </c>
    </row>
    <row r="103" spans="1:24" x14ac:dyDescent="0.35">
      <c r="A103" s="20"/>
      <c r="B103" s="60"/>
      <c r="C103" s="20"/>
      <c r="D103" s="5"/>
      <c r="E103" s="20"/>
      <c r="F103" s="12"/>
      <c r="G103" s="12"/>
      <c r="H103" s="12"/>
      <c r="I103" s="12"/>
      <c r="K103" s="15">
        <v>18</v>
      </c>
      <c r="L103" s="32">
        <v>45370</v>
      </c>
      <c r="M103" s="15">
        <v>465</v>
      </c>
      <c r="N103" s="1">
        <v>47</v>
      </c>
      <c r="O103" s="15">
        <v>4</v>
      </c>
      <c r="P103" s="75">
        <f t="shared" si="21"/>
        <v>8.5106382978723402E-2</v>
      </c>
      <c r="Q103" s="53">
        <f t="shared" si="24"/>
        <v>9.2193808882907138E-2</v>
      </c>
      <c r="R103" s="53">
        <f t="shared" si="22"/>
        <v>0.11470815296292376</v>
      </c>
      <c r="S103" s="53">
        <f t="shared" si="23"/>
        <v>6.9679464802890514E-2</v>
      </c>
    </row>
    <row r="104" spans="1:24" x14ac:dyDescent="0.35">
      <c r="A104" s="20"/>
      <c r="B104" s="60"/>
      <c r="C104" s="20"/>
      <c r="D104" s="5"/>
      <c r="E104" s="20"/>
      <c r="F104" s="12"/>
      <c r="G104" s="12"/>
      <c r="H104" s="12"/>
      <c r="I104" s="12"/>
      <c r="K104" s="15">
        <v>19</v>
      </c>
      <c r="L104" s="32">
        <v>45371</v>
      </c>
      <c r="M104" s="15">
        <v>490</v>
      </c>
      <c r="N104" s="1">
        <f t="shared" ref="N104:N106" si="25">M104/10</f>
        <v>49</v>
      </c>
      <c r="O104" s="15">
        <v>5</v>
      </c>
      <c r="P104" s="75">
        <f t="shared" si="21"/>
        <v>0.10204081632653061</v>
      </c>
      <c r="Q104" s="53">
        <f t="shared" si="24"/>
        <v>9.2193808882907138E-2</v>
      </c>
      <c r="R104" s="53">
        <f t="shared" si="22"/>
        <v>0.11470815296292376</v>
      </c>
      <c r="S104" s="53">
        <f t="shared" si="23"/>
        <v>6.9679464802890514E-2</v>
      </c>
    </row>
    <row r="105" spans="1:24" x14ac:dyDescent="0.35">
      <c r="A105" s="20"/>
      <c r="B105" s="60"/>
      <c r="C105" s="20"/>
      <c r="D105" s="5"/>
      <c r="E105" s="20"/>
      <c r="F105" s="12"/>
      <c r="G105" s="12"/>
      <c r="H105" s="12"/>
      <c r="I105" s="12"/>
      <c r="K105" s="15">
        <v>20</v>
      </c>
      <c r="L105" s="32">
        <v>45372</v>
      </c>
      <c r="M105" s="15">
        <v>480</v>
      </c>
      <c r="N105" s="1">
        <f t="shared" si="25"/>
        <v>48</v>
      </c>
      <c r="O105" s="15">
        <v>5</v>
      </c>
      <c r="P105" s="75">
        <f t="shared" si="21"/>
        <v>0.10416666666666667</v>
      </c>
      <c r="Q105" s="53">
        <f t="shared" si="24"/>
        <v>9.2193808882907138E-2</v>
      </c>
      <c r="R105" s="53">
        <f t="shared" si="22"/>
        <v>0.11470815296292376</v>
      </c>
      <c r="S105" s="53">
        <f t="shared" si="23"/>
        <v>6.9679464802890514E-2</v>
      </c>
    </row>
    <row r="106" spans="1:24" x14ac:dyDescent="0.35">
      <c r="A106" s="20"/>
      <c r="B106" s="60"/>
      <c r="C106" s="20"/>
      <c r="D106" s="5"/>
      <c r="E106" s="20"/>
      <c r="F106" s="12"/>
      <c r="G106" s="12"/>
      <c r="H106" s="12"/>
      <c r="I106" s="12"/>
      <c r="K106" s="15">
        <v>21</v>
      </c>
      <c r="L106" s="32">
        <v>45373</v>
      </c>
      <c r="M106" s="15">
        <v>500</v>
      </c>
      <c r="N106" s="1">
        <f t="shared" si="25"/>
        <v>50</v>
      </c>
      <c r="O106" s="15">
        <v>6</v>
      </c>
      <c r="P106" s="83">
        <f t="shared" si="21"/>
        <v>0.12</v>
      </c>
      <c r="Q106" s="53">
        <f t="shared" si="24"/>
        <v>9.2193808882907138E-2</v>
      </c>
      <c r="R106" s="53">
        <f t="shared" si="22"/>
        <v>0.11470815296292376</v>
      </c>
      <c r="S106" s="53">
        <f t="shared" si="23"/>
        <v>6.9679464802890514E-2</v>
      </c>
      <c r="W106" s="15" t="s">
        <v>55</v>
      </c>
      <c r="X106" s="54">
        <f>1-(AA74/Z74)</f>
        <v>0.93271767810026385</v>
      </c>
    </row>
    <row r="107" spans="1:24" x14ac:dyDescent="0.35">
      <c r="A107" s="20"/>
      <c r="B107" s="60"/>
      <c r="C107" s="20"/>
      <c r="D107" s="5"/>
      <c r="E107" s="20"/>
      <c r="F107" s="12"/>
      <c r="G107" s="12"/>
      <c r="H107" s="12"/>
      <c r="I107" s="12"/>
      <c r="K107" s="15">
        <v>22</v>
      </c>
      <c r="L107" s="32">
        <v>45376</v>
      </c>
      <c r="M107" s="15">
        <v>486</v>
      </c>
      <c r="N107" s="1">
        <v>49</v>
      </c>
      <c r="O107" s="15">
        <v>6</v>
      </c>
      <c r="P107" s="83">
        <f t="shared" si="21"/>
        <v>0.12244897959183673</v>
      </c>
      <c r="Q107" s="53">
        <f t="shared" si="24"/>
        <v>9.2193808882907138E-2</v>
      </c>
      <c r="R107" s="53">
        <f t="shared" si="22"/>
        <v>0.11470815296292376</v>
      </c>
      <c r="S107" s="53">
        <f t="shared" si="23"/>
        <v>6.9679464802890514E-2</v>
      </c>
    </row>
    <row r="108" spans="1:24" x14ac:dyDescent="0.35">
      <c r="A108" s="20"/>
      <c r="B108" s="60"/>
      <c r="C108" s="20"/>
      <c r="D108" s="5"/>
      <c r="E108" s="20"/>
      <c r="F108" s="12"/>
      <c r="G108" s="12"/>
      <c r="H108" s="12"/>
      <c r="I108" s="12"/>
      <c r="K108" s="15">
        <v>23</v>
      </c>
      <c r="L108" s="32">
        <v>45377</v>
      </c>
      <c r="M108" s="15">
        <v>500</v>
      </c>
      <c r="N108" s="1">
        <f t="shared" ref="N108:N109" si="26">M108/10</f>
        <v>50</v>
      </c>
      <c r="O108" s="15">
        <v>4</v>
      </c>
      <c r="P108" s="75">
        <f t="shared" si="21"/>
        <v>0.08</v>
      </c>
      <c r="Q108" s="53">
        <f t="shared" si="24"/>
        <v>9.2193808882907138E-2</v>
      </c>
      <c r="R108" s="53">
        <f t="shared" si="22"/>
        <v>0.11470815296292376</v>
      </c>
      <c r="S108" s="53">
        <f t="shared" si="23"/>
        <v>6.9679464802890514E-2</v>
      </c>
      <c r="W108" s="1" t="s">
        <v>56</v>
      </c>
      <c r="X108" s="22">
        <f>Z74</f>
        <v>1516</v>
      </c>
    </row>
    <row r="109" spans="1:24" x14ac:dyDescent="0.35">
      <c r="A109" s="20"/>
      <c r="B109" s="60"/>
      <c r="C109" s="20"/>
      <c r="D109" s="5"/>
      <c r="E109" s="20"/>
      <c r="F109" s="12"/>
      <c r="G109" s="12"/>
      <c r="H109" s="12"/>
      <c r="I109" s="12"/>
      <c r="K109" s="15">
        <v>24</v>
      </c>
      <c r="L109" s="32">
        <v>45378</v>
      </c>
      <c r="M109" s="15">
        <v>510</v>
      </c>
      <c r="N109" s="1">
        <f t="shared" si="26"/>
        <v>51</v>
      </c>
      <c r="O109" s="15">
        <v>4</v>
      </c>
      <c r="P109" s="75">
        <f t="shared" si="21"/>
        <v>7.8431372549019607E-2</v>
      </c>
      <c r="Q109" s="53">
        <f t="shared" si="24"/>
        <v>9.2193808882907138E-2</v>
      </c>
      <c r="R109" s="53">
        <f t="shared" si="22"/>
        <v>0.11470815296292376</v>
      </c>
      <c r="S109" s="53">
        <f t="shared" si="23"/>
        <v>6.9679464802890514E-2</v>
      </c>
      <c r="W109" s="1" t="s">
        <v>35</v>
      </c>
      <c r="X109" s="1">
        <v>3</v>
      </c>
    </row>
    <row r="110" spans="1:24" x14ac:dyDescent="0.35">
      <c r="A110" s="20"/>
      <c r="B110" s="60"/>
      <c r="C110" s="20"/>
      <c r="D110" s="5"/>
      <c r="E110" s="20"/>
      <c r="F110" s="12"/>
      <c r="G110" s="12"/>
      <c r="H110" s="12"/>
      <c r="I110" s="12"/>
      <c r="K110" s="15">
        <v>25</v>
      </c>
      <c r="L110" s="32">
        <v>45379</v>
      </c>
      <c r="M110" s="15">
        <v>530</v>
      </c>
      <c r="N110" s="1">
        <f>M110/10</f>
        <v>53</v>
      </c>
      <c r="O110" s="15">
        <v>3</v>
      </c>
      <c r="P110" s="83">
        <f t="shared" si="21"/>
        <v>5.6603773584905662E-2</v>
      </c>
      <c r="Q110" s="53">
        <f t="shared" si="24"/>
        <v>9.2193808882907138E-2</v>
      </c>
      <c r="R110" s="53">
        <f t="shared" si="22"/>
        <v>0.11470815296292376</v>
      </c>
      <c r="S110" s="53">
        <f t="shared" si="23"/>
        <v>6.9679464802890514E-2</v>
      </c>
      <c r="W110" s="55" t="s">
        <v>58</v>
      </c>
      <c r="X110" s="66">
        <f>AA74</f>
        <v>102</v>
      </c>
    </row>
    <row r="111" spans="1:24" x14ac:dyDescent="0.35">
      <c r="A111" s="20"/>
      <c r="B111" s="60"/>
      <c r="C111" s="20"/>
      <c r="D111" s="5"/>
      <c r="E111" s="20"/>
      <c r="F111" s="12"/>
      <c r="G111" s="12"/>
      <c r="H111" s="12"/>
      <c r="I111" s="12"/>
      <c r="K111" s="15">
        <v>26</v>
      </c>
      <c r="L111" s="32">
        <v>45383</v>
      </c>
      <c r="M111" s="15">
        <v>510</v>
      </c>
      <c r="N111" s="1">
        <f t="shared" ref="N111:N115" si="27">M111/10</f>
        <v>51</v>
      </c>
      <c r="O111" s="15">
        <v>8</v>
      </c>
      <c r="P111" s="75">
        <f t="shared" si="21"/>
        <v>0.15686274509803921</v>
      </c>
      <c r="Q111" s="53">
        <f t="shared" si="24"/>
        <v>9.2193808882907138E-2</v>
      </c>
      <c r="R111" s="53">
        <f t="shared" si="22"/>
        <v>0.11470815296292376</v>
      </c>
      <c r="S111" s="53">
        <f t="shared" si="23"/>
        <v>6.9679464802890514E-2</v>
      </c>
      <c r="W111" s="48"/>
      <c r="X111" s="48"/>
    </row>
    <row r="112" spans="1:24" x14ac:dyDescent="0.35">
      <c r="A112" s="20"/>
      <c r="B112" s="60"/>
      <c r="C112" s="20"/>
      <c r="D112" s="5"/>
      <c r="E112" s="20"/>
      <c r="F112" s="12"/>
      <c r="G112" s="12"/>
      <c r="H112" s="12"/>
      <c r="I112" s="12"/>
      <c r="K112" s="15">
        <v>27</v>
      </c>
      <c r="L112" s="32">
        <v>45384</v>
      </c>
      <c r="M112" s="15">
        <v>480</v>
      </c>
      <c r="N112" s="1">
        <f t="shared" si="27"/>
        <v>48</v>
      </c>
      <c r="O112" s="15">
        <v>4</v>
      </c>
      <c r="P112" s="75">
        <f t="shared" si="21"/>
        <v>8.3333333333333329E-2</v>
      </c>
      <c r="Q112" s="53">
        <f t="shared" si="24"/>
        <v>9.2193808882907138E-2</v>
      </c>
      <c r="R112" s="53">
        <f t="shared" si="22"/>
        <v>0.11470815296292376</v>
      </c>
      <c r="S112" s="53">
        <f t="shared" si="23"/>
        <v>6.9679464802890514E-2</v>
      </c>
      <c r="W112" s="55" t="s">
        <v>57</v>
      </c>
      <c r="X112" s="56">
        <f>X110/X108</f>
        <v>6.7282321899736153E-2</v>
      </c>
    </row>
    <row r="113" spans="1:25" x14ac:dyDescent="0.35">
      <c r="A113" s="20"/>
      <c r="B113" s="60"/>
      <c r="C113" s="20"/>
      <c r="D113" s="5"/>
      <c r="E113" s="20"/>
      <c r="F113" s="12"/>
      <c r="G113" s="12"/>
      <c r="H113" s="12"/>
      <c r="I113" s="12"/>
      <c r="K113" s="15">
        <v>28</v>
      </c>
      <c r="L113" s="32">
        <v>45385</v>
      </c>
      <c r="M113" s="15">
        <v>500</v>
      </c>
      <c r="N113" s="1">
        <f t="shared" si="27"/>
        <v>50</v>
      </c>
      <c r="O113" s="15">
        <v>4</v>
      </c>
      <c r="P113" s="75">
        <f t="shared" si="21"/>
        <v>0.08</v>
      </c>
      <c r="Q113" s="53">
        <f t="shared" si="24"/>
        <v>9.2193808882907138E-2</v>
      </c>
      <c r="R113" s="53">
        <f t="shared" si="22"/>
        <v>0.11470815296292376</v>
      </c>
      <c r="S113" s="53">
        <f t="shared" si="23"/>
        <v>6.9679464802890514E-2</v>
      </c>
      <c r="W113" s="55" t="s">
        <v>36</v>
      </c>
      <c r="X113" s="56">
        <f>X108*X109</f>
        <v>4548</v>
      </c>
    </row>
    <row r="114" spans="1:25" x14ac:dyDescent="0.35">
      <c r="A114" s="20"/>
      <c r="B114" s="60"/>
      <c r="C114" s="20"/>
      <c r="D114" s="5"/>
      <c r="E114" s="20"/>
      <c r="F114" s="12"/>
      <c r="G114" s="12"/>
      <c r="H114" s="12"/>
      <c r="I114" s="12"/>
      <c r="K114" s="15">
        <v>29</v>
      </c>
      <c r="L114" s="32">
        <v>45386</v>
      </c>
      <c r="M114" s="15">
        <v>470</v>
      </c>
      <c r="N114" s="1">
        <f t="shared" si="27"/>
        <v>47</v>
      </c>
      <c r="O114" s="15">
        <v>1</v>
      </c>
      <c r="P114" s="83">
        <f t="shared" si="21"/>
        <v>2.1276595744680851E-2</v>
      </c>
      <c r="Q114" s="53">
        <f t="shared" si="24"/>
        <v>9.2193808882907138E-2</v>
      </c>
      <c r="R114" s="53">
        <f t="shared" si="22"/>
        <v>0.11470815296292376</v>
      </c>
      <c r="S114" s="53">
        <f t="shared" si="23"/>
        <v>6.9679464802890514E-2</v>
      </c>
      <c r="W114" s="55" t="s">
        <v>37</v>
      </c>
      <c r="X114" s="57">
        <f>X110/X113</f>
        <v>2.2427440633245383E-2</v>
      </c>
    </row>
    <row r="115" spans="1:25" x14ac:dyDescent="0.35">
      <c r="A115" s="5"/>
      <c r="B115" s="60"/>
      <c r="C115" s="20"/>
      <c r="D115" s="5"/>
      <c r="E115" s="20"/>
      <c r="F115" s="12"/>
      <c r="G115" s="12"/>
      <c r="H115" s="12"/>
      <c r="I115" s="12"/>
      <c r="K115" s="1">
        <v>30</v>
      </c>
      <c r="L115" s="32">
        <v>45387</v>
      </c>
      <c r="M115" s="15">
        <v>460</v>
      </c>
      <c r="N115" s="1">
        <f t="shared" si="27"/>
        <v>46</v>
      </c>
      <c r="O115" s="15">
        <v>5</v>
      </c>
      <c r="P115" s="75">
        <f t="shared" si="21"/>
        <v>0.10869565217391304</v>
      </c>
      <c r="Q115" s="53">
        <f t="shared" si="24"/>
        <v>9.2193808882907138E-2</v>
      </c>
      <c r="R115" s="53">
        <f t="shared" si="22"/>
        <v>0.11470815296292376</v>
      </c>
      <c r="S115" s="53">
        <f t="shared" si="23"/>
        <v>6.9679464802890514E-2</v>
      </c>
      <c r="W115" s="55" t="s">
        <v>38</v>
      </c>
      <c r="X115" s="57">
        <f>X114*1000000</f>
        <v>22427.440633245384</v>
      </c>
    </row>
    <row r="116" spans="1:25" x14ac:dyDescent="0.35">
      <c r="A116" s="145"/>
      <c r="B116" s="145"/>
      <c r="C116" s="38"/>
      <c r="D116" s="63"/>
      <c r="E116" s="63"/>
      <c r="F116" s="64"/>
      <c r="G116" s="64"/>
      <c r="H116" s="64"/>
      <c r="I116" s="64"/>
      <c r="K116" s="127" t="s">
        <v>31</v>
      </c>
      <c r="L116" s="127"/>
      <c r="M116" s="13">
        <f>SUM(M86:M115)</f>
        <v>14847</v>
      </c>
      <c r="N116" s="47">
        <f>SUM(N86:N115)</f>
        <v>1486</v>
      </c>
      <c r="O116" s="47">
        <f>SUM(O86:O115)</f>
        <v>137</v>
      </c>
      <c r="P116" s="71">
        <f t="shared" ref="P116" si="28">SUM(P86:P115)</f>
        <v>2.7679554939712361</v>
      </c>
      <c r="Q116" s="71">
        <f t="shared" ref="Q116" si="29">SUM(Q86:Q115)</f>
        <v>2.7658142664872147</v>
      </c>
      <c r="R116" s="71">
        <f t="shared" ref="R116:S116" si="30">SUM(R86:R115)</f>
        <v>3.4412445888877143</v>
      </c>
      <c r="S116" s="71">
        <f t="shared" si="30"/>
        <v>2.0903839440867151</v>
      </c>
      <c r="W116" s="67" t="s">
        <v>39</v>
      </c>
      <c r="X116" s="68">
        <f>NORMSINV((1000000-X115)/1000000)+1.5</f>
        <v>3.5060128102280621</v>
      </c>
      <c r="Y116" s="5"/>
    </row>
    <row r="117" spans="1:25" x14ac:dyDescent="0.35">
      <c r="A117" s="145"/>
      <c r="B117" s="145"/>
      <c r="C117" s="118"/>
      <c r="D117" s="119"/>
      <c r="E117" s="64"/>
      <c r="F117" s="64"/>
      <c r="G117" s="64"/>
      <c r="H117" s="64"/>
      <c r="I117" s="64"/>
      <c r="K117" s="127" t="s">
        <v>33</v>
      </c>
      <c r="L117" s="127"/>
      <c r="M117" s="77">
        <f>AVERAGE(M86:M115)</f>
        <v>494.9</v>
      </c>
      <c r="N117" s="78">
        <f>AVERAGE(N86:N115)</f>
        <v>49.533333333333331</v>
      </c>
      <c r="O117" s="78">
        <f>AVERAGE(O86:O115)</f>
        <v>4.5666666666666664</v>
      </c>
      <c r="P117" s="76">
        <f t="shared" ref="P117:S117" si="31">AVERAGE(P86:P115)</f>
        <v>9.2265183132374542E-2</v>
      </c>
      <c r="Q117" s="76">
        <f t="shared" si="31"/>
        <v>9.2193808882907152E-2</v>
      </c>
      <c r="R117" s="76">
        <f t="shared" si="31"/>
        <v>0.11470815296292382</v>
      </c>
      <c r="S117" s="76">
        <f t="shared" si="31"/>
        <v>6.9679464802890501E-2</v>
      </c>
      <c r="X117" s="5"/>
      <c r="Y117" s="5"/>
    </row>
    <row r="118" spans="1:25" x14ac:dyDescent="0.35">
      <c r="A118" s="145"/>
      <c r="B118" s="145"/>
      <c r="C118" s="145"/>
      <c r="D118" s="64"/>
      <c r="K118" s="148" t="s">
        <v>34</v>
      </c>
      <c r="L118" s="149"/>
      <c r="M118" s="150"/>
      <c r="N118" s="52">
        <f>SQRT($Q$86*(1-$Q$86)/$N$116)</f>
        <v>7.5047813600055413E-3</v>
      </c>
    </row>
    <row r="120" spans="1:25" x14ac:dyDescent="0.35">
      <c r="D120" s="64"/>
      <c r="O120">
        <f>O116/N116*100</f>
        <v>9.2193808882907131</v>
      </c>
      <c r="P120">
        <f>P117*100</f>
        <v>9.2265183132374542</v>
      </c>
    </row>
    <row r="122" spans="1:25" x14ac:dyDescent="0.35">
      <c r="Q122" s="15" t="s">
        <v>55</v>
      </c>
      <c r="R122" s="54">
        <f>1-(O116/N116)</f>
        <v>0.90780619111709282</v>
      </c>
    </row>
    <row r="124" spans="1:25" x14ac:dyDescent="0.35">
      <c r="Q124" s="1" t="s">
        <v>56</v>
      </c>
      <c r="R124" s="22">
        <f>N116</f>
        <v>1486</v>
      </c>
    </row>
    <row r="125" spans="1:25" x14ac:dyDescent="0.35">
      <c r="Q125" s="1" t="s">
        <v>35</v>
      </c>
      <c r="R125" s="1">
        <v>3</v>
      </c>
    </row>
    <row r="126" spans="1:25" x14ac:dyDescent="0.35">
      <c r="Q126" s="55" t="s">
        <v>58</v>
      </c>
      <c r="R126" s="66">
        <f>O116</f>
        <v>137</v>
      </c>
    </row>
    <row r="127" spans="1:25" x14ac:dyDescent="0.35">
      <c r="Q127" s="48"/>
      <c r="R127" s="48"/>
    </row>
    <row r="128" spans="1:25" x14ac:dyDescent="0.35">
      <c r="Q128" s="55" t="s">
        <v>57</v>
      </c>
      <c r="R128" s="56">
        <f>R126/R124</f>
        <v>9.2193808882907138E-2</v>
      </c>
    </row>
    <row r="129" spans="17:18" x14ac:dyDescent="0.35">
      <c r="Q129" s="55" t="s">
        <v>36</v>
      </c>
      <c r="R129" s="56">
        <f>R124*R125</f>
        <v>4458</v>
      </c>
    </row>
    <row r="130" spans="17:18" x14ac:dyDescent="0.35">
      <c r="Q130" s="55" t="s">
        <v>37</v>
      </c>
      <c r="R130" s="56">
        <f>R126/R129</f>
        <v>3.0731269627635713E-2</v>
      </c>
    </row>
    <row r="131" spans="17:18" x14ac:dyDescent="0.35">
      <c r="Q131" s="55" t="s">
        <v>38</v>
      </c>
      <c r="R131" s="56">
        <f>R130*1000000</f>
        <v>30731.269627635713</v>
      </c>
    </row>
    <row r="132" spans="17:18" x14ac:dyDescent="0.35">
      <c r="Q132" s="67" t="s">
        <v>39</v>
      </c>
      <c r="R132" s="68">
        <f>NORMSINV((1000000-R131)/1000000)+1.5</f>
        <v>3.3701532524695272</v>
      </c>
    </row>
    <row r="133" spans="17:18" x14ac:dyDescent="0.35">
      <c r="Q133" s="20"/>
      <c r="R133" s="60"/>
    </row>
    <row r="158" spans="1:6" x14ac:dyDescent="0.35">
      <c r="A158" s="20"/>
      <c r="B158" s="69"/>
      <c r="D158" s="20"/>
      <c r="E158" s="69"/>
    </row>
    <row r="159" spans="1:6" x14ac:dyDescent="0.35">
      <c r="F159" s="28"/>
    </row>
    <row r="160" spans="1:6" x14ac:dyDescent="0.35">
      <c r="A160" s="5"/>
      <c r="B160" s="46"/>
      <c r="D160" s="5"/>
      <c r="E160" s="46"/>
    </row>
    <row r="161" spans="1:10" x14ac:dyDescent="0.35">
      <c r="A161" s="5"/>
      <c r="B161" s="5"/>
      <c r="D161" s="5"/>
      <c r="E161" s="5"/>
    </row>
    <row r="162" spans="1:10" x14ac:dyDescent="0.35">
      <c r="A162" s="48"/>
      <c r="B162" s="48"/>
      <c r="D162" s="48"/>
      <c r="E162" s="48"/>
      <c r="F162" s="38"/>
    </row>
    <row r="163" spans="1:10" x14ac:dyDescent="0.35">
      <c r="A163" s="48"/>
      <c r="B163" s="48"/>
      <c r="D163" s="48"/>
      <c r="E163" s="48"/>
      <c r="F163" s="38"/>
    </row>
    <row r="164" spans="1:10" x14ac:dyDescent="0.35">
      <c r="A164" s="48"/>
      <c r="B164" s="70"/>
      <c r="D164" s="48"/>
      <c r="E164" s="70"/>
      <c r="F164" s="20"/>
    </row>
    <row r="165" spans="1:10" x14ac:dyDescent="0.35">
      <c r="A165" s="48"/>
      <c r="B165" s="70"/>
      <c r="D165" s="48"/>
      <c r="E165" s="70"/>
      <c r="F165" s="20"/>
    </row>
    <row r="166" spans="1:10" x14ac:dyDescent="0.35">
      <c r="A166" s="48"/>
      <c r="B166" s="49"/>
      <c r="D166" s="48"/>
      <c r="E166" s="120"/>
      <c r="F166" s="20"/>
    </row>
    <row r="167" spans="1:10" x14ac:dyDescent="0.35">
      <c r="A167" s="48"/>
      <c r="B167" s="49"/>
      <c r="D167" s="48"/>
      <c r="E167" s="70"/>
      <c r="F167" s="20"/>
    </row>
    <row r="168" spans="1:10" x14ac:dyDescent="0.35">
      <c r="A168" s="50"/>
      <c r="B168" s="51"/>
      <c r="D168" s="50"/>
      <c r="E168" s="51"/>
      <c r="F168" s="20"/>
    </row>
    <row r="169" spans="1:10" x14ac:dyDescent="0.35">
      <c r="A169" s="48"/>
      <c r="B169" s="49"/>
      <c r="D169" s="20"/>
      <c r="E169" s="60"/>
      <c r="F169" s="20"/>
    </row>
    <row r="170" spans="1:10" x14ac:dyDescent="0.35">
      <c r="A170" s="50"/>
      <c r="B170" s="51"/>
      <c r="D170" s="20"/>
      <c r="E170" s="60"/>
      <c r="F170" s="20"/>
    </row>
    <row r="171" spans="1:10" x14ac:dyDescent="0.35">
      <c r="D171" s="20"/>
      <c r="E171" s="60"/>
      <c r="F171" s="20"/>
    </row>
    <row r="172" spans="1:10" x14ac:dyDescent="0.35">
      <c r="A172" s="20"/>
      <c r="B172" s="69"/>
      <c r="D172" s="20"/>
      <c r="E172" s="60"/>
      <c r="F172" s="20"/>
      <c r="H172" s="6"/>
    </row>
    <row r="173" spans="1:10" x14ac:dyDescent="0.35">
      <c r="C173" s="28"/>
      <c r="D173" s="28"/>
      <c r="E173" s="28"/>
      <c r="F173" s="28"/>
      <c r="G173" s="28"/>
      <c r="H173" s="28"/>
    </row>
    <row r="174" spans="1:10" x14ac:dyDescent="0.35">
      <c r="A174" s="5"/>
      <c r="B174" s="46"/>
      <c r="J174" s="28"/>
    </row>
    <row r="175" spans="1:10" x14ac:dyDescent="0.35">
      <c r="A175" s="5"/>
      <c r="B175" s="5"/>
      <c r="J175" s="28"/>
    </row>
    <row r="176" spans="1:10" x14ac:dyDescent="0.35">
      <c r="A176" s="48"/>
      <c r="B176" s="48"/>
      <c r="C176" s="146"/>
      <c r="D176" s="146"/>
      <c r="E176" s="147"/>
      <c r="F176" s="146"/>
      <c r="G176" s="146"/>
      <c r="H176" s="146"/>
      <c r="I176" s="146"/>
      <c r="J176" s="20"/>
    </row>
    <row r="177" spans="1:10" x14ac:dyDescent="0.35">
      <c r="A177" s="48"/>
      <c r="B177" s="48"/>
      <c r="C177" s="146"/>
      <c r="D177" s="146"/>
      <c r="E177" s="147"/>
      <c r="F177" s="146"/>
      <c r="G177" s="146"/>
      <c r="H177" s="146"/>
      <c r="I177" s="146"/>
      <c r="J177" s="20"/>
    </row>
    <row r="178" spans="1:10" x14ac:dyDescent="0.35">
      <c r="A178" s="48"/>
      <c r="B178" s="70"/>
      <c r="C178" s="20"/>
      <c r="D178" s="46"/>
      <c r="E178" s="5"/>
      <c r="F178" s="12"/>
      <c r="G178" s="12"/>
      <c r="H178" s="12"/>
      <c r="I178" s="12"/>
      <c r="J178" s="20"/>
    </row>
    <row r="179" spans="1:10" x14ac:dyDescent="0.35">
      <c r="A179" s="48"/>
      <c r="B179" s="70"/>
      <c r="C179" s="20"/>
      <c r="D179" s="46"/>
      <c r="E179" s="5"/>
      <c r="F179" s="12"/>
      <c r="G179" s="12"/>
      <c r="H179" s="12"/>
      <c r="I179" s="12"/>
      <c r="J179" s="20"/>
    </row>
    <row r="180" spans="1:10" x14ac:dyDescent="0.35">
      <c r="A180" s="48"/>
      <c r="B180" s="49"/>
      <c r="C180" s="20"/>
      <c r="D180" s="46"/>
      <c r="E180" s="5"/>
      <c r="F180" s="12"/>
      <c r="G180" s="12"/>
      <c r="H180" s="12"/>
      <c r="I180" s="12"/>
      <c r="J180" s="5"/>
    </row>
    <row r="181" spans="1:10" x14ac:dyDescent="0.35">
      <c r="A181" s="48"/>
      <c r="B181" s="49"/>
      <c r="C181" s="20"/>
      <c r="D181" s="46"/>
      <c r="E181" s="5"/>
      <c r="F181" s="12"/>
      <c r="G181" s="12"/>
      <c r="H181" s="12"/>
      <c r="I181" s="12"/>
      <c r="J181" s="5"/>
    </row>
    <row r="182" spans="1:10" x14ac:dyDescent="0.35">
      <c r="A182" s="50"/>
      <c r="B182" s="51"/>
      <c r="C182" s="20"/>
      <c r="D182" s="46"/>
      <c r="E182" s="46"/>
      <c r="F182" s="12"/>
      <c r="G182" s="12"/>
      <c r="H182" s="12"/>
      <c r="I182" s="12"/>
      <c r="J182" s="5"/>
    </row>
    <row r="183" spans="1:10" x14ac:dyDescent="0.35">
      <c r="A183" s="20"/>
      <c r="B183" s="60"/>
      <c r="C183" s="20"/>
      <c r="D183" s="46"/>
      <c r="E183" s="5"/>
      <c r="F183" s="12"/>
      <c r="G183" s="12"/>
      <c r="H183" s="12"/>
      <c r="I183" s="12"/>
      <c r="J183" s="5"/>
    </row>
    <row r="184" spans="1:10" x14ac:dyDescent="0.35">
      <c r="A184" s="20"/>
      <c r="B184" s="60"/>
      <c r="C184" s="20"/>
      <c r="D184" s="46"/>
      <c r="E184" s="5"/>
      <c r="F184" s="12"/>
      <c r="G184" s="12"/>
      <c r="H184" s="12"/>
      <c r="I184" s="12"/>
      <c r="J184" s="5"/>
    </row>
    <row r="185" spans="1:10" x14ac:dyDescent="0.35">
      <c r="A185" s="20"/>
      <c r="B185" s="60"/>
      <c r="C185" s="20"/>
      <c r="D185" s="46"/>
      <c r="E185" s="5"/>
      <c r="F185" s="12"/>
      <c r="G185" s="12"/>
      <c r="H185" s="12"/>
      <c r="I185" s="12"/>
      <c r="J185" s="5"/>
    </row>
    <row r="186" spans="1:10" x14ac:dyDescent="0.35">
      <c r="A186" s="20"/>
      <c r="B186" s="60"/>
      <c r="C186" s="20"/>
      <c r="D186" s="46"/>
      <c r="E186" s="5"/>
      <c r="F186" s="12"/>
      <c r="G186" s="12"/>
      <c r="H186" s="12"/>
      <c r="I186" s="12"/>
      <c r="J186" s="5"/>
    </row>
    <row r="187" spans="1:10" x14ac:dyDescent="0.35">
      <c r="A187" s="20"/>
      <c r="B187" s="60"/>
      <c r="C187" s="20"/>
      <c r="D187" s="46"/>
      <c r="E187" s="5"/>
      <c r="F187" s="12"/>
      <c r="G187" s="12"/>
      <c r="H187" s="12"/>
      <c r="I187" s="12"/>
      <c r="J187" s="5"/>
    </row>
    <row r="188" spans="1:10" x14ac:dyDescent="0.35">
      <c r="A188" s="20"/>
      <c r="B188" s="60"/>
      <c r="C188" s="20"/>
      <c r="D188" s="46"/>
      <c r="E188" s="5"/>
      <c r="F188" s="12"/>
      <c r="G188" s="12"/>
      <c r="H188" s="12"/>
      <c r="I188" s="12"/>
      <c r="J188" s="5"/>
    </row>
    <row r="189" spans="1:10" x14ac:dyDescent="0.35">
      <c r="A189" s="20"/>
      <c r="B189" s="60"/>
      <c r="C189" s="20"/>
      <c r="D189" s="46"/>
      <c r="E189" s="5"/>
      <c r="F189" s="12"/>
      <c r="G189" s="12"/>
      <c r="H189" s="12"/>
      <c r="I189" s="12"/>
      <c r="J189" s="5"/>
    </row>
    <row r="190" spans="1:10" x14ac:dyDescent="0.35">
      <c r="A190" s="20"/>
      <c r="B190" s="60"/>
      <c r="C190" s="20"/>
      <c r="D190" s="46"/>
      <c r="E190" s="5"/>
      <c r="F190" s="12"/>
      <c r="G190" s="12"/>
      <c r="H190" s="12"/>
      <c r="I190" s="12"/>
      <c r="J190" s="5"/>
    </row>
    <row r="191" spans="1:10" x14ac:dyDescent="0.35">
      <c r="A191" s="20"/>
      <c r="B191" s="60"/>
      <c r="C191" s="20"/>
      <c r="D191" s="46"/>
      <c r="E191" s="5"/>
      <c r="F191" s="12"/>
      <c r="G191" s="12"/>
      <c r="H191" s="12"/>
      <c r="I191" s="12"/>
      <c r="J191" s="5"/>
    </row>
    <row r="192" spans="1:10" x14ac:dyDescent="0.35">
      <c r="A192" s="20"/>
      <c r="B192" s="60"/>
      <c r="C192" s="20"/>
      <c r="D192" s="46"/>
      <c r="E192" s="5"/>
      <c r="F192" s="12"/>
      <c r="G192" s="12"/>
      <c r="H192" s="12"/>
      <c r="I192" s="12"/>
      <c r="J192" s="5"/>
    </row>
    <row r="193" spans="1:10" x14ac:dyDescent="0.35">
      <c r="A193" s="20"/>
      <c r="B193" s="60"/>
      <c r="C193" s="20"/>
      <c r="D193" s="46"/>
      <c r="E193" s="5"/>
      <c r="F193" s="12"/>
      <c r="G193" s="12"/>
      <c r="H193" s="12"/>
      <c r="I193" s="12"/>
      <c r="J193" s="5"/>
    </row>
    <row r="194" spans="1:10" x14ac:dyDescent="0.35">
      <c r="A194" s="20"/>
      <c r="B194" s="60"/>
      <c r="C194" s="20"/>
      <c r="D194" s="46"/>
      <c r="E194" s="5"/>
      <c r="F194" s="12"/>
      <c r="G194" s="12"/>
      <c r="H194" s="12"/>
      <c r="I194" s="12"/>
      <c r="J194" s="5"/>
    </row>
    <row r="195" spans="1:10" x14ac:dyDescent="0.35">
      <c r="A195" s="20"/>
      <c r="B195" s="60"/>
      <c r="C195" s="20"/>
      <c r="D195" s="46"/>
      <c r="E195" s="5"/>
      <c r="F195" s="12"/>
      <c r="G195" s="12"/>
      <c r="H195" s="12"/>
      <c r="I195" s="12"/>
      <c r="J195" s="5"/>
    </row>
    <row r="196" spans="1:10" x14ac:dyDescent="0.35">
      <c r="A196" s="20"/>
      <c r="B196" s="60"/>
      <c r="C196" s="20"/>
      <c r="D196" s="46"/>
      <c r="E196" s="5"/>
      <c r="F196" s="12"/>
      <c r="G196" s="12"/>
      <c r="H196" s="12"/>
      <c r="I196" s="12"/>
      <c r="J196" s="5"/>
    </row>
    <row r="197" spans="1:10" x14ac:dyDescent="0.35">
      <c r="A197" s="20"/>
      <c r="B197" s="60"/>
      <c r="C197" s="20"/>
      <c r="D197" s="46"/>
      <c r="E197" s="5"/>
      <c r="F197" s="12"/>
      <c r="G197" s="12"/>
      <c r="H197" s="12"/>
      <c r="I197" s="12"/>
      <c r="J197" s="5"/>
    </row>
    <row r="198" spans="1:10" x14ac:dyDescent="0.35">
      <c r="A198" s="20"/>
      <c r="B198" s="60"/>
      <c r="C198" s="20"/>
      <c r="D198" s="46"/>
      <c r="E198" s="5"/>
      <c r="F198" s="12"/>
      <c r="G198" s="12"/>
      <c r="H198" s="12"/>
      <c r="I198" s="12"/>
      <c r="J198" s="5"/>
    </row>
    <row r="199" spans="1:10" x14ac:dyDescent="0.35">
      <c r="A199" s="20"/>
      <c r="B199" s="60"/>
      <c r="C199" s="20"/>
      <c r="D199" s="46"/>
      <c r="E199" s="5"/>
      <c r="F199" s="12"/>
      <c r="G199" s="12"/>
      <c r="H199" s="12"/>
      <c r="I199" s="12"/>
      <c r="J199" s="5"/>
    </row>
    <row r="200" spans="1:10" x14ac:dyDescent="0.35">
      <c r="A200" s="20"/>
      <c r="B200" s="60"/>
      <c r="C200" s="20"/>
      <c r="D200" s="46"/>
      <c r="E200" s="5"/>
      <c r="F200" s="12"/>
      <c r="G200" s="12"/>
      <c r="H200" s="12"/>
      <c r="I200" s="12"/>
      <c r="J200" s="5"/>
    </row>
    <row r="201" spans="1:10" x14ac:dyDescent="0.35">
      <c r="A201" s="20"/>
      <c r="B201" s="60"/>
      <c r="C201" s="20"/>
      <c r="D201" s="46"/>
      <c r="E201" s="5"/>
      <c r="F201" s="12"/>
      <c r="G201" s="12"/>
      <c r="H201" s="12"/>
      <c r="I201" s="12"/>
      <c r="J201" s="5"/>
    </row>
    <row r="202" spans="1:10" x14ac:dyDescent="0.35">
      <c r="A202" s="20"/>
      <c r="B202" s="60"/>
      <c r="C202" s="20"/>
      <c r="D202" s="46"/>
      <c r="E202" s="5"/>
      <c r="F202" s="12"/>
      <c r="G202" s="12"/>
      <c r="H202" s="12"/>
      <c r="I202" s="12"/>
      <c r="J202" s="5"/>
    </row>
    <row r="203" spans="1:10" x14ac:dyDescent="0.35">
      <c r="A203" s="20"/>
      <c r="B203" s="60"/>
      <c r="C203" s="20"/>
      <c r="D203" s="46"/>
      <c r="E203" s="5"/>
      <c r="F203" s="12"/>
      <c r="G203" s="12"/>
      <c r="H203" s="12"/>
      <c r="I203" s="12"/>
      <c r="J203" s="5"/>
    </row>
    <row r="204" spans="1:10" x14ac:dyDescent="0.35">
      <c r="A204" s="20"/>
      <c r="B204" s="60"/>
      <c r="C204" s="20"/>
      <c r="D204" s="46"/>
      <c r="E204" s="5"/>
      <c r="F204" s="12"/>
      <c r="G204" s="12"/>
      <c r="H204" s="12"/>
      <c r="I204" s="12"/>
      <c r="J204" s="5"/>
    </row>
    <row r="205" spans="1:10" x14ac:dyDescent="0.35">
      <c r="A205" s="20"/>
      <c r="B205" s="60"/>
      <c r="C205" s="20"/>
      <c r="D205" s="46"/>
      <c r="E205" s="5"/>
      <c r="F205" s="12"/>
      <c r="G205" s="12"/>
      <c r="H205" s="12"/>
      <c r="I205" s="12"/>
      <c r="J205" s="20"/>
    </row>
    <row r="206" spans="1:10" x14ac:dyDescent="0.35">
      <c r="A206" s="20"/>
      <c r="B206" s="60"/>
      <c r="C206" s="20"/>
      <c r="D206" s="46"/>
      <c r="E206" s="5"/>
      <c r="F206" s="12"/>
      <c r="G206" s="12"/>
      <c r="H206" s="12"/>
      <c r="I206" s="12"/>
      <c r="J206" s="3"/>
    </row>
    <row r="207" spans="1:10" x14ac:dyDescent="0.35">
      <c r="A207" s="5"/>
      <c r="B207" s="60"/>
      <c r="C207" s="20"/>
      <c r="D207" s="46"/>
      <c r="E207" s="5"/>
      <c r="F207" s="12"/>
      <c r="G207" s="12"/>
      <c r="H207" s="12"/>
      <c r="I207" s="12"/>
      <c r="J207" s="3"/>
    </row>
    <row r="208" spans="1:10" x14ac:dyDescent="0.35">
      <c r="A208" s="145"/>
      <c r="B208" s="145"/>
      <c r="C208" s="38"/>
      <c r="D208" s="63"/>
      <c r="E208" s="3"/>
      <c r="J208" s="3"/>
    </row>
    <row r="209" spans="1:9" x14ac:dyDescent="0.35">
      <c r="A209" s="145"/>
      <c r="B209" s="145"/>
      <c r="C209" s="38"/>
      <c r="D209" s="36"/>
      <c r="E209" s="36"/>
    </row>
    <row r="210" spans="1:9" x14ac:dyDescent="0.35">
      <c r="A210" s="145"/>
      <c r="B210" s="145"/>
      <c r="C210" s="145"/>
      <c r="D210" s="64"/>
    </row>
    <row r="220" spans="1:9" x14ac:dyDescent="0.35">
      <c r="A220" s="28"/>
      <c r="B220" s="28"/>
      <c r="C220" s="28"/>
      <c r="D220" s="28"/>
      <c r="E220" s="28"/>
      <c r="F220" s="28"/>
      <c r="G220" s="28"/>
      <c r="H220" s="28"/>
      <c r="I220" s="28"/>
    </row>
    <row r="221" spans="1:9" x14ac:dyDescent="0.35">
      <c r="A221" s="28"/>
      <c r="B221" s="28"/>
      <c r="C221" s="28"/>
      <c r="D221" s="28"/>
      <c r="E221" s="27"/>
      <c r="F221" s="27"/>
      <c r="G221" s="61"/>
      <c r="H221" s="61"/>
      <c r="I221" s="27"/>
    </row>
    <row r="222" spans="1:9" x14ac:dyDescent="0.35">
      <c r="A222" s="20"/>
      <c r="B222" s="60"/>
      <c r="C222" s="20"/>
      <c r="D222" s="5"/>
      <c r="E222" s="5"/>
      <c r="F222" s="5"/>
      <c r="G222" s="5"/>
      <c r="H222" s="5"/>
      <c r="I222" s="5"/>
    </row>
    <row r="223" spans="1:9" x14ac:dyDescent="0.35">
      <c r="A223" s="20"/>
      <c r="B223" s="60"/>
      <c r="C223" s="20"/>
      <c r="D223" s="5"/>
      <c r="E223" s="5"/>
      <c r="F223" s="5"/>
      <c r="G223" s="5"/>
      <c r="H223" s="5"/>
      <c r="I223" s="5"/>
    </row>
    <row r="224" spans="1:9" x14ac:dyDescent="0.35">
      <c r="A224" s="20"/>
      <c r="B224" s="60"/>
      <c r="C224" s="20"/>
      <c r="D224" s="5"/>
      <c r="E224" s="5"/>
      <c r="F224" s="5"/>
      <c r="G224" s="5"/>
      <c r="H224" s="5"/>
      <c r="I224" s="5"/>
    </row>
    <row r="225" spans="1:9" x14ac:dyDescent="0.35">
      <c r="A225" s="20"/>
      <c r="B225" s="60"/>
      <c r="C225" s="20"/>
      <c r="D225" s="5"/>
      <c r="E225" s="5"/>
      <c r="F225" s="5"/>
      <c r="G225" s="5"/>
      <c r="H225" s="5"/>
      <c r="I225" s="5"/>
    </row>
    <row r="226" spans="1:9" x14ac:dyDescent="0.35">
      <c r="A226" s="20"/>
      <c r="B226" s="60"/>
      <c r="C226" s="20"/>
      <c r="D226" s="5"/>
      <c r="E226" s="5"/>
      <c r="F226" s="5"/>
      <c r="G226" s="5"/>
      <c r="H226" s="5"/>
      <c r="I226" s="5"/>
    </row>
    <row r="227" spans="1:9" x14ac:dyDescent="0.35">
      <c r="A227" s="20"/>
      <c r="B227" s="60"/>
      <c r="C227" s="20"/>
      <c r="D227" s="5"/>
      <c r="E227" s="5"/>
      <c r="F227" s="5"/>
      <c r="G227" s="5"/>
      <c r="H227" s="5"/>
      <c r="I227" s="5"/>
    </row>
    <row r="228" spans="1:9" x14ac:dyDescent="0.35">
      <c r="A228" s="20"/>
      <c r="B228" s="60"/>
      <c r="C228" s="20"/>
      <c r="D228" s="5"/>
      <c r="E228" s="5"/>
      <c r="F228" s="5"/>
      <c r="G228" s="5"/>
      <c r="H228" s="5"/>
      <c r="I228" s="5"/>
    </row>
    <row r="229" spans="1:9" x14ac:dyDescent="0.35">
      <c r="D229" s="5"/>
      <c r="E229" s="5"/>
      <c r="F229" s="5"/>
      <c r="G229" s="5"/>
      <c r="H229" s="5"/>
      <c r="I229" s="5"/>
    </row>
    <row r="230" spans="1:9" x14ac:dyDescent="0.35">
      <c r="A230" s="15" t="s">
        <v>55</v>
      </c>
      <c r="B230" s="54" t="e">
        <f>E188/D188</f>
        <v>#DIV/0!</v>
      </c>
      <c r="D230" s="5"/>
      <c r="E230" s="5"/>
      <c r="F230" s="5"/>
      <c r="G230" s="5"/>
      <c r="H230" s="5"/>
      <c r="I230" s="5"/>
    </row>
    <row r="231" spans="1:9" x14ac:dyDescent="0.35">
      <c r="D231" s="5"/>
      <c r="E231" s="5"/>
      <c r="F231" s="5"/>
      <c r="G231" s="5"/>
      <c r="H231" s="5"/>
      <c r="I231" s="5"/>
    </row>
    <row r="232" spans="1:9" x14ac:dyDescent="0.35">
      <c r="A232" s="1" t="s">
        <v>56</v>
      </c>
      <c r="B232" s="22">
        <f>D188</f>
        <v>0</v>
      </c>
      <c r="D232" s="5"/>
      <c r="E232" s="5"/>
      <c r="F232" s="5"/>
      <c r="G232" s="5"/>
      <c r="H232" s="5"/>
      <c r="I232" s="5"/>
    </row>
    <row r="233" spans="1:9" x14ac:dyDescent="0.35">
      <c r="A233" s="1" t="s">
        <v>35</v>
      </c>
      <c r="B233" s="1">
        <v>3</v>
      </c>
      <c r="D233" s="5"/>
      <c r="E233" s="5"/>
      <c r="F233" s="5"/>
      <c r="G233" s="5"/>
      <c r="H233" s="5"/>
      <c r="I233" s="5"/>
    </row>
    <row r="234" spans="1:9" x14ac:dyDescent="0.35">
      <c r="A234" s="55" t="s">
        <v>58</v>
      </c>
      <c r="B234" s="55">
        <f>E188</f>
        <v>0</v>
      </c>
      <c r="D234" s="5"/>
      <c r="E234" s="5"/>
      <c r="F234" s="5"/>
      <c r="G234" s="5"/>
      <c r="H234" s="5"/>
      <c r="I234" s="5"/>
    </row>
    <row r="235" spans="1:9" x14ac:dyDescent="0.35">
      <c r="A235" s="48"/>
      <c r="B235" s="48"/>
      <c r="D235" s="5"/>
      <c r="E235" s="5"/>
      <c r="F235" s="5"/>
      <c r="G235" s="5"/>
      <c r="H235" s="5"/>
      <c r="I235" s="5"/>
    </row>
    <row r="236" spans="1:9" x14ac:dyDescent="0.35">
      <c r="A236" s="55" t="s">
        <v>57</v>
      </c>
      <c r="B236" s="56" t="e">
        <f>B234/B232</f>
        <v>#DIV/0!</v>
      </c>
      <c r="D236" s="5"/>
      <c r="E236" s="5"/>
      <c r="F236" s="5"/>
      <c r="G236" s="5"/>
      <c r="H236" s="5"/>
      <c r="I236" s="5"/>
    </row>
    <row r="237" spans="1:9" x14ac:dyDescent="0.35">
      <c r="A237" s="55" t="s">
        <v>36</v>
      </c>
      <c r="B237" s="56">
        <f>B232*B233</f>
        <v>0</v>
      </c>
      <c r="D237" s="5"/>
      <c r="E237" s="5"/>
      <c r="F237" s="5"/>
      <c r="G237" s="5"/>
      <c r="H237" s="5"/>
      <c r="I237" s="5"/>
    </row>
    <row r="238" spans="1:9" x14ac:dyDescent="0.35">
      <c r="A238" s="55" t="s">
        <v>37</v>
      </c>
      <c r="B238" s="57" t="e">
        <f>B234/B237</f>
        <v>#DIV/0!</v>
      </c>
      <c r="D238" s="5"/>
      <c r="E238" s="5"/>
      <c r="F238" s="5"/>
      <c r="G238" s="5"/>
      <c r="H238" s="5"/>
      <c r="I238" s="5"/>
    </row>
    <row r="239" spans="1:9" x14ac:dyDescent="0.35">
      <c r="A239" s="55" t="s">
        <v>38</v>
      </c>
      <c r="B239" s="57" t="e">
        <f>B238*1000000</f>
        <v>#DIV/0!</v>
      </c>
      <c r="D239" s="5"/>
      <c r="E239" s="5"/>
      <c r="F239" s="5"/>
      <c r="G239" s="5"/>
      <c r="H239" s="5"/>
      <c r="I239" s="5"/>
    </row>
    <row r="240" spans="1:9" x14ac:dyDescent="0.35">
      <c r="A240" s="58" t="s">
        <v>39</v>
      </c>
      <c r="B240" s="59" t="e">
        <f>NORMSINV((1000000-B239)/1000000)+1.5</f>
        <v>#DIV/0!</v>
      </c>
      <c r="D240" s="5"/>
      <c r="E240" s="5"/>
      <c r="F240" s="5"/>
      <c r="G240" s="5"/>
      <c r="H240" s="5"/>
      <c r="I240" s="5"/>
    </row>
    <row r="241" spans="1:9" x14ac:dyDescent="0.35">
      <c r="A241" s="48"/>
      <c r="B241" s="49" t="s">
        <v>60</v>
      </c>
      <c r="D241" s="5"/>
      <c r="E241" s="5"/>
      <c r="F241" s="5"/>
      <c r="G241" s="5"/>
      <c r="H241" s="5"/>
      <c r="I241" s="5"/>
    </row>
    <row r="242" spans="1:9" x14ac:dyDescent="0.35">
      <c r="A242" s="50"/>
      <c r="B242" s="51"/>
      <c r="D242" s="5"/>
      <c r="E242" s="5"/>
      <c r="F242" s="5"/>
      <c r="G242" s="5"/>
      <c r="H242" s="5"/>
      <c r="I242" s="5"/>
    </row>
    <row r="243" spans="1:9" x14ac:dyDescent="0.35">
      <c r="D243" s="5"/>
      <c r="E243" s="5"/>
      <c r="F243" s="5"/>
      <c r="G243" s="5"/>
      <c r="H243" s="5"/>
      <c r="I243" s="5"/>
    </row>
    <row r="244" spans="1:9" x14ac:dyDescent="0.35">
      <c r="A244" s="20"/>
      <c r="B244" s="60"/>
      <c r="C244" s="20"/>
      <c r="D244" s="5"/>
      <c r="E244" s="5"/>
      <c r="F244" s="5"/>
      <c r="G244" s="5"/>
      <c r="H244" s="5"/>
      <c r="I244" s="5"/>
    </row>
    <row r="245" spans="1:9" x14ac:dyDescent="0.35">
      <c r="A245" s="20"/>
      <c r="B245" s="60"/>
      <c r="C245" s="20"/>
      <c r="D245" s="5"/>
      <c r="E245" s="5"/>
      <c r="F245" s="5"/>
      <c r="G245" s="5"/>
      <c r="H245" s="5"/>
      <c r="I245" s="5"/>
    </row>
    <row r="246" spans="1:9" x14ac:dyDescent="0.35">
      <c r="A246" s="20"/>
      <c r="B246" s="60"/>
      <c r="C246" s="20"/>
      <c r="D246" s="5"/>
      <c r="E246" s="5"/>
      <c r="F246" s="5"/>
      <c r="G246" s="5"/>
      <c r="H246" s="5"/>
      <c r="I246" s="5"/>
    </row>
    <row r="247" spans="1:9" x14ac:dyDescent="0.35">
      <c r="A247" s="20"/>
      <c r="B247" s="60"/>
      <c r="C247" s="20"/>
      <c r="D247" s="5"/>
      <c r="E247" s="5"/>
      <c r="F247" s="5"/>
      <c r="G247" s="5"/>
      <c r="H247" s="5"/>
      <c r="I247" s="5"/>
    </row>
    <row r="248" spans="1:9" x14ac:dyDescent="0.35">
      <c r="A248" s="20"/>
      <c r="B248" s="60"/>
      <c r="C248" s="20"/>
      <c r="D248" s="5"/>
      <c r="E248" s="5"/>
      <c r="F248" s="5"/>
      <c r="G248" s="5"/>
      <c r="H248" s="5"/>
      <c r="I248" s="5"/>
    </row>
    <row r="249" spans="1:9" x14ac:dyDescent="0.35">
      <c r="A249" s="20"/>
      <c r="B249" s="60"/>
      <c r="C249" s="20"/>
      <c r="D249" s="5"/>
      <c r="E249" s="5"/>
      <c r="F249" s="5"/>
      <c r="G249" s="5"/>
      <c r="H249" s="5"/>
      <c r="I249" s="5"/>
    </row>
    <row r="250" spans="1:9" x14ac:dyDescent="0.35">
      <c r="A250" s="20"/>
      <c r="B250" s="60"/>
      <c r="C250" s="20"/>
      <c r="D250" s="5"/>
      <c r="E250" s="5"/>
      <c r="F250" s="5"/>
      <c r="G250" s="5"/>
      <c r="H250" s="5"/>
      <c r="I250" s="5"/>
    </row>
    <row r="251" spans="1:9" x14ac:dyDescent="0.35">
      <c r="A251" s="5"/>
      <c r="B251" s="60"/>
      <c r="C251" s="20"/>
      <c r="D251" s="5"/>
      <c r="E251" s="20"/>
      <c r="F251" s="20"/>
      <c r="G251" s="20"/>
      <c r="H251" s="20"/>
      <c r="I251" s="20"/>
    </row>
    <row r="252" spans="1:9" x14ac:dyDescent="0.35">
      <c r="A252" s="6"/>
      <c r="B252" s="6"/>
      <c r="C252" s="3"/>
      <c r="D252" s="3"/>
      <c r="E252" s="3"/>
      <c r="F252" s="3"/>
      <c r="G252" s="3"/>
      <c r="H252" s="3"/>
      <c r="I252" s="3"/>
    </row>
    <row r="253" spans="1:9" x14ac:dyDescent="0.35">
      <c r="A253" s="6"/>
      <c r="B253" s="6"/>
      <c r="C253" s="3"/>
      <c r="D253" s="36"/>
      <c r="E253" s="36"/>
      <c r="F253" s="36"/>
      <c r="G253" s="36"/>
      <c r="H253" s="36"/>
      <c r="I253" s="36"/>
    </row>
    <row r="258" spans="1:8" x14ac:dyDescent="0.35">
      <c r="A258" s="28"/>
      <c r="B258" s="28"/>
      <c r="C258" s="28"/>
      <c r="D258" s="28"/>
      <c r="E258" s="28"/>
      <c r="F258" s="28"/>
      <c r="G258" s="28"/>
      <c r="H258" s="28"/>
    </row>
    <row r="259" spans="1:8" x14ac:dyDescent="0.35">
      <c r="A259" s="28"/>
      <c r="B259" s="28"/>
      <c r="C259" s="28"/>
      <c r="D259" s="28"/>
      <c r="E259" s="28"/>
      <c r="F259" s="28"/>
      <c r="G259" s="28"/>
      <c r="H259" s="28"/>
    </row>
    <row r="260" spans="1:8" x14ac:dyDescent="0.35">
      <c r="A260" s="20"/>
      <c r="B260" s="60"/>
      <c r="C260" s="20"/>
      <c r="D260" s="5"/>
      <c r="E260" s="35"/>
      <c r="F260" s="35"/>
      <c r="G260" s="35"/>
      <c r="H260" s="35"/>
    </row>
    <row r="261" spans="1:8" x14ac:dyDescent="0.35">
      <c r="A261" s="20"/>
      <c r="B261" s="60"/>
      <c r="C261" s="20"/>
      <c r="D261" s="5"/>
      <c r="E261" s="35"/>
      <c r="F261" s="35"/>
      <c r="G261" s="35"/>
      <c r="H261" s="35"/>
    </row>
    <row r="262" spans="1:8" x14ac:dyDescent="0.35">
      <c r="A262" s="20"/>
      <c r="B262" s="60"/>
      <c r="C262" s="20"/>
      <c r="D262" s="5"/>
      <c r="E262" s="35"/>
      <c r="F262" s="35"/>
      <c r="G262" s="35"/>
      <c r="H262" s="35"/>
    </row>
    <row r="263" spans="1:8" x14ac:dyDescent="0.35">
      <c r="A263" s="20"/>
      <c r="B263" s="60"/>
      <c r="C263" s="20"/>
      <c r="D263" s="5"/>
      <c r="E263" s="35"/>
      <c r="F263" s="35"/>
      <c r="G263" s="35"/>
      <c r="H263" s="35"/>
    </row>
    <row r="264" spans="1:8" x14ac:dyDescent="0.35">
      <c r="A264" s="20"/>
      <c r="B264" s="60"/>
      <c r="C264" s="5"/>
      <c r="D264" s="5"/>
      <c r="E264" s="35"/>
      <c r="F264" s="35"/>
      <c r="G264" s="35"/>
      <c r="H264" s="35"/>
    </row>
    <row r="265" spans="1:8" x14ac:dyDescent="0.35">
      <c r="A265" s="20"/>
      <c r="B265" s="60"/>
      <c r="C265" s="5"/>
      <c r="D265" s="5"/>
      <c r="E265" s="35"/>
      <c r="F265" s="35"/>
      <c r="G265" s="35"/>
      <c r="H265" s="35"/>
    </row>
    <row r="266" spans="1:8" x14ac:dyDescent="0.35">
      <c r="A266" s="20"/>
      <c r="B266" s="60"/>
      <c r="C266" s="5"/>
      <c r="D266" s="5"/>
      <c r="E266" s="35"/>
      <c r="F266" s="35"/>
      <c r="G266" s="35"/>
      <c r="H266" s="35"/>
    </row>
    <row r="267" spans="1:8" x14ac:dyDescent="0.35">
      <c r="A267" s="20"/>
      <c r="B267" s="60"/>
      <c r="C267" s="5"/>
      <c r="D267" s="5"/>
      <c r="E267" s="35"/>
      <c r="F267" s="35"/>
      <c r="G267" s="35"/>
      <c r="H267" s="35"/>
    </row>
    <row r="268" spans="1:8" x14ac:dyDescent="0.35">
      <c r="A268" s="20"/>
      <c r="B268" s="60"/>
      <c r="C268" s="5"/>
      <c r="D268" s="5"/>
      <c r="E268" s="35"/>
      <c r="F268" s="35"/>
      <c r="G268" s="35"/>
      <c r="H268" s="35"/>
    </row>
    <row r="269" spans="1:8" x14ac:dyDescent="0.35">
      <c r="A269" s="20"/>
      <c r="B269" s="60"/>
      <c r="C269" s="5"/>
      <c r="D269" s="5"/>
      <c r="E269" s="35"/>
      <c r="F269" s="35"/>
      <c r="G269" s="35"/>
      <c r="H269" s="35"/>
    </row>
    <row r="270" spans="1:8" x14ac:dyDescent="0.35">
      <c r="A270" s="20"/>
      <c r="B270" s="60"/>
      <c r="C270" s="5"/>
      <c r="D270" s="5"/>
      <c r="E270" s="35"/>
      <c r="F270" s="35"/>
      <c r="G270" s="35"/>
      <c r="H270" s="35"/>
    </row>
    <row r="271" spans="1:8" x14ac:dyDescent="0.35">
      <c r="A271" s="20"/>
      <c r="B271" s="60"/>
      <c r="C271" s="5"/>
      <c r="D271" s="5"/>
      <c r="E271" s="35"/>
      <c r="F271" s="35"/>
      <c r="G271" s="35"/>
      <c r="H271" s="35"/>
    </row>
    <row r="272" spans="1:8" x14ac:dyDescent="0.35">
      <c r="A272" s="20"/>
      <c r="B272" s="60"/>
      <c r="C272" s="5"/>
      <c r="D272" s="5"/>
      <c r="E272" s="35"/>
      <c r="F272" s="35"/>
      <c r="G272" s="35"/>
      <c r="H272" s="35"/>
    </row>
    <row r="273" spans="1:8" x14ac:dyDescent="0.35">
      <c r="A273" s="20"/>
      <c r="B273" s="60"/>
      <c r="C273" s="5"/>
      <c r="D273" s="5"/>
      <c r="E273" s="35"/>
      <c r="F273" s="35"/>
      <c r="G273" s="35"/>
      <c r="H273" s="35"/>
    </row>
    <row r="274" spans="1:8" x14ac:dyDescent="0.35">
      <c r="A274" s="20"/>
      <c r="B274" s="60"/>
      <c r="C274" s="5"/>
      <c r="D274" s="5"/>
      <c r="E274" s="35"/>
      <c r="F274" s="35"/>
      <c r="G274" s="35"/>
      <c r="H274" s="35"/>
    </row>
    <row r="275" spans="1:8" x14ac:dyDescent="0.35">
      <c r="A275" s="20"/>
      <c r="B275" s="60"/>
      <c r="C275" s="5"/>
      <c r="D275" s="5"/>
      <c r="E275" s="35"/>
      <c r="F275" s="35"/>
      <c r="G275" s="35"/>
      <c r="H275" s="35"/>
    </row>
    <row r="276" spans="1:8" x14ac:dyDescent="0.35">
      <c r="A276" s="20"/>
      <c r="B276" s="60"/>
      <c r="C276" s="5"/>
      <c r="D276" s="5"/>
      <c r="E276" s="35"/>
      <c r="F276" s="35"/>
      <c r="G276" s="35"/>
      <c r="H276" s="35"/>
    </row>
    <row r="277" spans="1:8" x14ac:dyDescent="0.35">
      <c r="A277" s="20"/>
      <c r="B277" s="60"/>
      <c r="C277" s="5"/>
      <c r="D277" s="5"/>
      <c r="E277" s="35"/>
      <c r="F277" s="35"/>
      <c r="G277" s="35"/>
      <c r="H277" s="35"/>
    </row>
    <row r="278" spans="1:8" x14ac:dyDescent="0.35">
      <c r="A278" s="20"/>
      <c r="B278" s="60"/>
      <c r="C278" s="5"/>
      <c r="D278" s="5"/>
      <c r="E278" s="35"/>
      <c r="F278" s="35"/>
      <c r="G278" s="35"/>
      <c r="H278" s="35"/>
    </row>
    <row r="279" spans="1:8" x14ac:dyDescent="0.35">
      <c r="A279" s="20"/>
      <c r="B279" s="60"/>
      <c r="C279" s="5"/>
      <c r="D279" s="5"/>
      <c r="E279" s="35"/>
      <c r="F279" s="35"/>
      <c r="G279" s="35"/>
      <c r="H279" s="35"/>
    </row>
    <row r="280" spans="1:8" x14ac:dyDescent="0.35">
      <c r="A280" s="20"/>
      <c r="B280" s="60"/>
      <c r="C280" s="5"/>
      <c r="D280" s="5"/>
      <c r="E280" s="35"/>
      <c r="F280" s="35"/>
      <c r="G280" s="35"/>
      <c r="H280" s="35"/>
    </row>
    <row r="281" spans="1:8" x14ac:dyDescent="0.35">
      <c r="A281" s="20"/>
      <c r="B281" s="60"/>
      <c r="C281" s="5"/>
      <c r="D281" s="5"/>
      <c r="E281" s="35"/>
      <c r="F281" s="35"/>
      <c r="G281" s="35"/>
      <c r="H281" s="35"/>
    </row>
    <row r="282" spans="1:8" x14ac:dyDescent="0.35">
      <c r="A282" s="20"/>
      <c r="B282" s="60"/>
      <c r="C282" s="5"/>
      <c r="D282" s="5"/>
      <c r="E282" s="35"/>
      <c r="F282" s="35"/>
      <c r="G282" s="35"/>
      <c r="H282" s="35"/>
    </row>
    <row r="283" spans="1:8" x14ac:dyDescent="0.35">
      <c r="A283" s="20"/>
      <c r="B283" s="60"/>
      <c r="C283" s="5"/>
      <c r="D283" s="5"/>
      <c r="E283" s="35"/>
      <c r="F283" s="35"/>
      <c r="G283" s="35"/>
      <c r="H283" s="35"/>
    </row>
    <row r="284" spans="1:8" x14ac:dyDescent="0.35">
      <c r="A284" s="20"/>
      <c r="B284" s="60"/>
      <c r="C284" s="5"/>
      <c r="D284" s="5"/>
      <c r="E284" s="35"/>
      <c r="F284" s="35"/>
      <c r="G284" s="35"/>
      <c r="H284" s="35"/>
    </row>
    <row r="285" spans="1:8" x14ac:dyDescent="0.35">
      <c r="A285" s="20"/>
      <c r="B285" s="60"/>
      <c r="C285" s="5"/>
      <c r="D285" s="5"/>
      <c r="E285" s="35"/>
      <c r="F285" s="35"/>
      <c r="G285" s="35"/>
      <c r="H285" s="35"/>
    </row>
    <row r="286" spans="1:8" x14ac:dyDescent="0.35">
      <c r="A286" s="20"/>
      <c r="B286" s="60"/>
      <c r="C286" s="5"/>
      <c r="D286" s="5"/>
      <c r="E286" s="35"/>
      <c r="F286" s="35"/>
      <c r="G286" s="35"/>
      <c r="H286" s="35"/>
    </row>
    <row r="287" spans="1:8" x14ac:dyDescent="0.35">
      <c r="A287" s="20"/>
      <c r="B287" s="60"/>
      <c r="C287" s="5"/>
      <c r="D287" s="5"/>
      <c r="E287" s="35"/>
      <c r="F287" s="35"/>
      <c r="G287" s="35"/>
      <c r="H287" s="35"/>
    </row>
    <row r="288" spans="1:8" x14ac:dyDescent="0.35">
      <c r="A288" s="20"/>
      <c r="B288" s="60"/>
      <c r="C288" s="5"/>
      <c r="D288" s="5"/>
      <c r="E288" s="35"/>
      <c r="F288" s="35"/>
      <c r="G288" s="35"/>
      <c r="H288" s="35"/>
    </row>
    <row r="289" spans="1:8" x14ac:dyDescent="0.35">
      <c r="A289" s="5"/>
      <c r="B289" s="60"/>
      <c r="C289" s="20"/>
      <c r="D289" s="5"/>
      <c r="E289" s="35"/>
      <c r="F289" s="35"/>
      <c r="G289" s="35"/>
      <c r="H289" s="35"/>
    </row>
    <row r="290" spans="1:8" x14ac:dyDescent="0.35">
      <c r="A290" s="6"/>
      <c r="B290" s="6"/>
      <c r="C290" s="3"/>
      <c r="D290" s="3"/>
    </row>
    <row r="291" spans="1:8" x14ac:dyDescent="0.35">
      <c r="A291" s="6"/>
      <c r="B291" s="6"/>
      <c r="C291" s="3"/>
      <c r="D291" s="36"/>
    </row>
    <row r="292" spans="1:8" x14ac:dyDescent="0.35">
      <c r="A292" s="6"/>
      <c r="B292" s="6"/>
      <c r="C292" s="3"/>
    </row>
  </sheetData>
  <mergeCells count="64">
    <mergeCell ref="S84:S85"/>
    <mergeCell ref="K116:L116"/>
    <mergeCell ref="K117:L117"/>
    <mergeCell ref="K118:M118"/>
    <mergeCell ref="M84:M85"/>
    <mergeCell ref="N84:N85"/>
    <mergeCell ref="O84:O85"/>
    <mergeCell ref="P84:P85"/>
    <mergeCell ref="Q84:Q85"/>
    <mergeCell ref="R84:R85"/>
    <mergeCell ref="L84:L85"/>
    <mergeCell ref="I176:I177"/>
    <mergeCell ref="A208:B208"/>
    <mergeCell ref="A209:B209"/>
    <mergeCell ref="A210:C210"/>
    <mergeCell ref="K84:K85"/>
    <mergeCell ref="A116:B116"/>
    <mergeCell ref="A117:B117"/>
    <mergeCell ref="A118:C118"/>
    <mergeCell ref="C176:C177"/>
    <mergeCell ref="D176:D177"/>
    <mergeCell ref="E176:E177"/>
    <mergeCell ref="F176:F177"/>
    <mergeCell ref="G176:G177"/>
    <mergeCell ref="H176:H177"/>
    <mergeCell ref="G69:H69"/>
    <mergeCell ref="G77:H77"/>
    <mergeCell ref="I78:J78"/>
    <mergeCell ref="A80:A81"/>
    <mergeCell ref="B80:B81"/>
    <mergeCell ref="C80:G80"/>
    <mergeCell ref="H80:H81"/>
    <mergeCell ref="I80:I81"/>
    <mergeCell ref="F3:J3"/>
    <mergeCell ref="A35:B35"/>
    <mergeCell ref="A36:B36"/>
    <mergeCell ref="A46:B46"/>
    <mergeCell ref="A54:B54"/>
    <mergeCell ref="A3:A4"/>
    <mergeCell ref="B3:B4"/>
    <mergeCell ref="C3:C4"/>
    <mergeCell ref="D3:D4"/>
    <mergeCell ref="E3:E4"/>
    <mergeCell ref="X4:X5"/>
    <mergeCell ref="Y4:Y5"/>
    <mergeCell ref="Z4:Z5"/>
    <mergeCell ref="AA4:AA5"/>
    <mergeCell ref="I70:J70"/>
    <mergeCell ref="W74:X74"/>
    <mergeCell ref="W75:X75"/>
    <mergeCell ref="W76:Y76"/>
    <mergeCell ref="AE42:AE43"/>
    <mergeCell ref="AB4:AD4"/>
    <mergeCell ref="W36:X36"/>
    <mergeCell ref="W37:X37"/>
    <mergeCell ref="W42:W43"/>
    <mergeCell ref="X42:X43"/>
    <mergeCell ref="Y42:Y43"/>
    <mergeCell ref="Z42:Z43"/>
    <mergeCell ref="AA42:AA43"/>
    <mergeCell ref="AB42:AB43"/>
    <mergeCell ref="AC42:AC43"/>
    <mergeCell ref="AD42:AD43"/>
    <mergeCell ref="W4:W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PROSES PRODUKSI &amp; BIAYA REWORK</vt:lpstr>
      <vt:lpstr>PARETO &amp; NILAI SIGMA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hp_cnd2490sfg@outlook.com</dc:creator>
  <cp:lastModifiedBy>Anggi Lestari</cp:lastModifiedBy>
  <dcterms:created xsi:type="dcterms:W3CDTF">2024-03-25T12:15:41Z</dcterms:created>
  <dcterms:modified xsi:type="dcterms:W3CDTF">2024-08-19T04:56:55Z</dcterms:modified>
</cp:coreProperties>
</file>